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ДУМА\Дума 2023\Дума июль\"/>
    </mc:Choice>
  </mc:AlternateContent>
  <xr:revisionPtr revIDLastSave="0" documentId="8_{890246AC-3142-494E-90BA-BF6385EC809E}" xr6:coauthVersionLast="47" xr6:coauthVersionMax="47" xr10:uidLastSave="{00000000-0000-0000-0000-000000000000}"/>
  <bookViews>
    <workbookView xWindow="-108" yWindow="-108" windowWidth="23256" windowHeight="12576" activeTab="11" xr2:uid="{00000000-000D-0000-FFFF-FFFF00000000}"/>
  </bookViews>
  <sheets>
    <sheet name="1" sheetId="34" r:id="rId1"/>
    <sheet name="2" sheetId="40" state="hidden" r:id="rId2"/>
    <sheet name="3" sheetId="22" state="hidden" r:id="rId3"/>
    <sheet name="4" sheetId="46" state="hidden" r:id="rId4"/>
    <sheet name="5" sheetId="23" state="hidden" r:id="rId5"/>
    <sheet name="6" sheetId="24" r:id="rId6"/>
    <sheet name="7" sheetId="41" state="hidden" r:id="rId7"/>
    <sheet name="8" sheetId="26" r:id="rId8"/>
    <sheet name="9" sheetId="42" state="hidden" r:id="rId9"/>
    <sheet name="10" sheetId="36" r:id="rId10"/>
    <sheet name="11" sheetId="43" state="hidden" r:id="rId11"/>
    <sheet name="12" sheetId="30" r:id="rId12"/>
    <sheet name="13" sheetId="44" state="hidden" r:id="rId13"/>
    <sheet name="14" sheetId="32" state="hidden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5" i="26" l="1"/>
  <c r="D53" i="34"/>
  <c r="F180" i="36" l="1"/>
  <c r="E179" i="26"/>
  <c r="D43" i="34"/>
  <c r="F152" i="36" l="1"/>
  <c r="F30" i="36"/>
  <c r="F66" i="36"/>
  <c r="F103" i="36"/>
  <c r="F109" i="36"/>
  <c r="E53" i="40"/>
  <c r="D53" i="40"/>
  <c r="D57" i="34"/>
  <c r="F181" i="36"/>
  <c r="F179" i="36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2" i="36"/>
  <c r="F214" i="36"/>
  <c r="F206" i="36"/>
  <c r="F198" i="36"/>
  <c r="F197" i="36"/>
  <c r="F194" i="36"/>
  <c r="F193" i="36"/>
  <c r="F192" i="36"/>
  <c r="F189" i="36"/>
  <c r="F188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0" i="34"/>
  <c r="E71" i="26"/>
  <c r="F71" i="36" s="1"/>
  <c r="E141" i="26"/>
  <c r="F141" i="36" s="1"/>
  <c r="E115" i="26"/>
  <c r="E114" i="26" s="1"/>
  <c r="E49" i="26"/>
  <c r="F49" i="36" s="1"/>
  <c r="E221" i="26"/>
  <c r="F221" i="36" s="1"/>
  <c r="E213" i="26"/>
  <c r="E212" i="26" s="1"/>
  <c r="E205" i="26"/>
  <c r="E204" i="26" s="1"/>
  <c r="E196" i="26"/>
  <c r="F196" i="36" s="1"/>
  <c r="E191" i="26"/>
  <c r="F191" i="36" s="1"/>
  <c r="E187" i="26"/>
  <c r="F187" i="36" s="1"/>
  <c r="E172" i="26"/>
  <c r="E171" i="26" s="1"/>
  <c r="F171" i="36" s="1"/>
  <c r="E168" i="26"/>
  <c r="F168" i="36" s="1"/>
  <c r="E155" i="26"/>
  <c r="E154" i="26" s="1"/>
  <c r="E153" i="26" s="1"/>
  <c r="E146" i="26"/>
  <c r="E145" i="26" s="1"/>
  <c r="E137" i="26"/>
  <c r="E136" i="26" s="1"/>
  <c r="E131" i="26"/>
  <c r="F131" i="36" s="1"/>
  <c r="E124" i="26"/>
  <c r="E123" i="26" s="1"/>
  <c r="E108" i="26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38" i="34"/>
  <c r="D33" i="34"/>
  <c r="D29" i="34"/>
  <c r="D27" i="34"/>
  <c r="D24" i="34"/>
  <c r="D19" i="34"/>
  <c r="E39" i="26"/>
  <c r="F3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D10" i="34" l="1"/>
  <c r="F172" i="36"/>
  <c r="E107" i="26"/>
  <c r="F108" i="36"/>
  <c r="E220" i="26"/>
  <c r="F220" i="36" s="1"/>
  <c r="E101" i="26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2" i="36"/>
  <c r="E211" i="26"/>
  <c r="E33" i="26"/>
  <c r="F33" i="36" s="1"/>
  <c r="F34" i="36"/>
  <c r="F213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5" i="26"/>
  <c r="F195" i="36" s="1"/>
  <c r="E83" i="26"/>
  <c r="F83" i="36" s="1"/>
  <c r="E219" i="26"/>
  <c r="E130" i="26"/>
  <c r="E129" i="26" s="1"/>
  <c r="F129" i="36" s="1"/>
  <c r="G46" i="43"/>
  <c r="F45" i="42"/>
  <c r="E45" i="42"/>
  <c r="F46" i="43"/>
  <c r="E135" i="26"/>
  <c r="F136" i="36"/>
  <c r="F137" i="3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6" i="26"/>
  <c r="F186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4" i="36"/>
  <c r="E203" i="26"/>
  <c r="F205" i="36"/>
  <c r="E170" i="26"/>
  <c r="F170" i="36" s="1"/>
  <c r="E167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2" i="34"/>
  <c r="D26" i="34"/>
  <c r="F149" i="36"/>
  <c r="E148" i="26"/>
  <c r="F150" i="36"/>
  <c r="E190" i="26"/>
  <c r="F114" i="36"/>
  <c r="E113" i="26"/>
  <c r="E90" i="26"/>
  <c r="F91" i="36"/>
  <c r="E121" i="26" l="1"/>
  <c r="E106" i="26"/>
  <c r="F107" i="36"/>
  <c r="F128" i="42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1" i="36"/>
  <c r="E210" i="26"/>
  <c r="E128" i="26"/>
  <c r="F128" i="36" s="1"/>
  <c r="F130" i="36"/>
  <c r="F219" i="36"/>
  <c r="E218" i="26"/>
  <c r="F44" i="42"/>
  <c r="G45" i="43"/>
  <c r="E44" i="42"/>
  <c r="F45" i="43"/>
  <c r="F135" i="36"/>
  <c r="E134" i="26"/>
  <c r="F134" i="36" s="1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9" i="26"/>
  <c r="E202" i="26"/>
  <c r="F203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90" i="36"/>
  <c r="E185" i="26"/>
  <c r="F113" i="36"/>
  <c r="E112" i="26"/>
  <c r="F90" i="36"/>
  <c r="E89" i="26"/>
  <c r="F106" i="36" l="1"/>
  <c r="E105" i="26"/>
  <c r="E199" i="42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10" i="36"/>
  <c r="E209" i="26"/>
  <c r="E127" i="26"/>
  <c r="F127" i="36" s="1"/>
  <c r="F139" i="36"/>
  <c r="E133" i="26"/>
  <c r="F133" i="36" s="1"/>
  <c r="E217" i="26"/>
  <c r="F218" i="36"/>
  <c r="E43" i="42"/>
  <c r="F44" i="43"/>
  <c r="F43" i="42"/>
  <c r="G44" i="43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2" i="36"/>
  <c r="E201" i="26"/>
  <c r="D26" i="24"/>
  <c r="F199" i="36"/>
  <c r="F166" i="36"/>
  <c r="E165" i="26"/>
  <c r="D21" i="24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4" i="26"/>
  <c r="F185" i="36"/>
  <c r="E111" i="26"/>
  <c r="F112" i="36"/>
  <c r="F89" i="36"/>
  <c r="E88" i="26"/>
  <c r="F88" i="36" s="1"/>
  <c r="E87" i="26"/>
  <c r="F105" i="36" l="1"/>
  <c r="E104" i="2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9" i="36"/>
  <c r="E208" i="26"/>
  <c r="F217" i="36"/>
  <c r="E216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1" i="36"/>
  <c r="E200" i="26"/>
  <c r="F200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4" i="36"/>
  <c r="E183" i="26"/>
  <c r="F111" i="36"/>
  <c r="E110" i="26"/>
  <c r="F110" i="36" s="1"/>
  <c r="F87" i="36"/>
  <c r="E86" i="26"/>
  <c r="F104" i="36" l="1"/>
  <c r="E100" i="2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8" i="36"/>
  <c r="E207" i="26"/>
  <c r="F216" i="36"/>
  <c r="E215" i="26"/>
  <c r="D28" i="24" s="1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3" i="36"/>
  <c r="E182" i="26"/>
  <c r="D17" i="24"/>
  <c r="F86" i="36"/>
  <c r="E99" i="26" l="1"/>
  <c r="F100" i="36"/>
  <c r="G98" i="43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2" i="36"/>
  <c r="E175" i="26"/>
  <c r="F175" i="36" s="1"/>
  <c r="D27" i="24"/>
  <c r="F207" i="36"/>
  <c r="F215" i="36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E98" i="26" l="1"/>
  <c r="F99" i="36"/>
  <c r="G97" i="43"/>
  <c r="F98" i="43"/>
  <c r="E97" i="42"/>
  <c r="E24" i="41"/>
  <c r="G157" i="43"/>
  <c r="D24" i="41"/>
  <c r="F157" i="43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8" i="36" l="1"/>
  <c r="E97" i="26"/>
  <c r="F97" i="43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F161" i="36"/>
  <c r="D24" i="24"/>
  <c r="D25" i="24"/>
  <c r="F97" i="36" l="1"/>
  <c r="E96" i="26"/>
  <c r="D18" i="24"/>
  <c r="D5" i="39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F96" i="36" l="1"/>
  <c r="E7" i="26"/>
  <c r="F7" i="36" s="1"/>
  <c r="E5" i="39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<sst xmlns="http://schemas.openxmlformats.org/spreadsheetml/2006/main" count="3589" uniqueCount="510">
  <si>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</si>
  <si>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</si>
  <si>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</si>
  <si>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</si>
  <si>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</si>
  <si>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</si>
  <si>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</si>
  <si>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</si>
  <si>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</si>
  <si>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</si>
  <si>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</si>
  <si>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</si>
  <si>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</si>
  <si>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</si>
  <si>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</si>
  <si>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</si>
  <si>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</si>
  <si>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</si>
  <si>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</si>
  <si>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</si>
  <si>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</si>
  <si>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</si>
  <si>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</si>
  <si>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</si>
  <si>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</si>
  <si>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</si>
  <si>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</si>
  <si>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</si>
  <si>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</si>
  <si>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</si>
  <si>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</si>
  <si>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</si>
  <si>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</si>
  <si>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</si>
  <si>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</si>
  <si>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</si>
  <si>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</si>
  <si>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</si>
  <si>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</si>
  <si>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</si>
  <si>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</si>
  <si>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</si>
  <si>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</si>
  <si>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</si>
  <si>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</si>
  <si>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</si>
  <si>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</si>
  <si>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</si>
  <si>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</si>
  <si>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</si>
  <si>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</si>
  <si>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</si>
  <si>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</si>
  <si>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</si>
  <si>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</si>
  <si>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</si>
  <si>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</si>
  <si>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</si>
  <si>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</si>
  <si>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</si>
  <si>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</si>
  <si>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</si>
  <si>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</si>
  <si>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</si>
  <si>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</si>
  <si>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</si>
  <si>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</si>
  <si>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</si>
  <si>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</si>
  <si>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</si>
  <si>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</si>
  <si>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</si>
  <si>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</si>
  <si>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</si>
  <si>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</si>
  <si>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</si>
  <si>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</si>
  <si>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</si>
  <si>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</si>
  <si>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</si>
  <si>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</si>
  <si>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</si>
  <si>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</si>
  <si>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</si>
  <si>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</si>
  <si>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</si>
  <si>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</si>
  <si>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</si>
  <si>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</si>
  <si>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</si>
  <si>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</si>
  <si>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</si>
  <si>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</si>
  <si>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</si>
  <si>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</si>
  <si>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</si>
  <si>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</si>
  <si>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</si>
  <si>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</si>
  <si>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</si>
  <si>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</si>
  <si>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</si>
  <si>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</si>
  <si>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</si>
  <si>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</si>
  <si>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</si>
  <si>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</si>
  <si>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</si>
  <si>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</si>
  <si>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</si>
  <si>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</si>
  <si>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</si>
  <si>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</si>
  <si>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</si>
  <si>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</si>
  <si>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</si>
  <si>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</si>
  <si>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</si>
  <si>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</si>
  <si>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</si>
  <si>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</si>
  <si>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</si>
  <si>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</si>
  <si>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</si>
  <si>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</si>
  <si>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</si>
  <si>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</si>
  <si>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</si>
  <si>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</si>
  <si>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</si>
  <si>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</si>
  <si>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</si>
  <si>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</si>
  <si>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</si>
  <si>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</si>
  <si>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</si>
  <si>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</si>
  <si>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</si>
  <si>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</si>
  <si>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</si>
  <si>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</si>
  <si>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</si>
  <si>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</si>
  <si>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</si>
  <si>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</si>
  <si>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</si>
  <si>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</si>
  <si>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</si>
  <si>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</si>
  <si>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</si>
  <si>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</si>
  <si>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</si>
  <si>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</si>
  <si>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</si>
  <si>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</si>
  <si>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</si>
  <si>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</si>
  <si>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</si>
  <si>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</si>
  <si>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</si>
  <si>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</si>
  <si>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</si>
  <si>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</si>
  <si>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</si>
  <si>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</si>
  <si>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</si>
  <si>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</si>
  <si>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</si>
  <si>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</si>
  <si>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</si>
  <si>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</si>
  <si>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</si>
  <si>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</si>
  <si>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</si>
  <si>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</si>
  <si>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</si>
  <si>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</si>
  <si>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</si>
  <si>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</si>
  <si>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</si>
  <si>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</si>
  <si>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</si>
  <si>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</si>
  <si>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</si>
  <si>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</si>
  <si>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</si>
  <si>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</si>
  <si>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</si>
  <si>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</si>
  <si>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</si>
  <si>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</si>
  <si>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</si>
  <si>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</si>
  <si>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</si>
  <si>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</si>
  <si>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</si>
  <si>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</si>
  <si>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</si>
  <si>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</si>
  <si>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</si>
  <si>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</si>
  <si>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</si>
  <si>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</si>
  <si>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</si>
  <si>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</si>
  <si>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</si>
  <si>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</si>
  <si>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</si>
  <si>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</si>
  <si>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</si>
  <si>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</si>
  <si>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</si>
  <si>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</si>
  <si>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</si>
  <si>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</si>
  <si>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</si>
  <si>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</si>
  <si>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</si>
  <si>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</si>
  <si>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</si>
  <si>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</si>
  <si>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</si>
  <si>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</si>
  <si>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</si>
  <si>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</si>
  <si>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</si>
  <si>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</si>
  <si>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</si>
  <si>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</si>
  <si>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</si>
  <si>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</si>
  <si>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</si>
  <si>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</si>
  <si>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</si>
  <si>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</si>
  <si>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</si>
  <si>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</si>
  <si>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</si>
  <si>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</si>
  <si>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</si>
  <si>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</si>
  <si>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</si>
  <si>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</si>
  <si>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</si>
  <si>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</si>
  <si>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</si>
  <si>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</si>
  <si>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</si>
  <si>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</si>
  <si>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</si>
  <si>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</si>
  <si>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</si>
  <si>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</si>
  <si>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</si>
  <si>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</si>
  <si>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</si>
  <si>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</si>
  <si>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</si>
  <si>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</si>
  <si>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</si>
  <si>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</si>
  <si>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</si>
  <si>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</si>
  <si>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</si>
  <si>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</si>
  <si>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</si>
  <si>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</si>
  <si>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</si>
  <si>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</si>
  <si>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</si>
  <si>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</si>
  <si>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</si>
  <si>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</si>
  <si>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</si>
  <si>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</si>
  <si>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</si>
  <si>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</si>
  <si>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</si>
  <si>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</si>
  <si>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</si>
  <si>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</si>
  <si>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</si>
  <si>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</si>
  <si>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</si>
  <si>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</si>
  <si>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</si>
  <si>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</si>
  <si>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</si>
  <si>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</si>
  <si>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</si>
  <si>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</si>
  <si>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</si>
  <si>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</si>
  <si>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</si>
  <si>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</si>
  <si>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</si>
  <si>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</si>
  <si>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</si>
  <si>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</si>
  <si>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</si>
  <si>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</si>
  <si>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</si>
  <si>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</si>
  <si>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</si>
  <si>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</si>
  <si>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</si>
  <si>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</si>
  <si>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</si>
  <si>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</si>
  <si>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</si>
  <si>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</si>
  <si>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</si>
  <si>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</si>
  <si>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</si>
  <si>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</si>
  <si>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</si>
  <si>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</si>
  <si>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</si>
  <si>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</si>
  <si>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</si>
  <si>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</si>
  <si>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</si>
  <si>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</si>
  <si>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</si>
  <si>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</si>
  <si>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</si>
  <si>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</si>
  <si>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</si>
  <si>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</si>
  <si>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</si>
  <si>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</si>
  <si>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</si>
  <si>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</si>
  <si>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</si>
  <si>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</si>
  <si>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</si>
  <si>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</si>
  <si>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</si>
  <si>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</si>
  <si>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</si>
  <si>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</si>
  <si>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</si>
  <si>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</si>
  <si>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</si>
  <si>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</si>
  <si>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</si>
  <si>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</si>
  <si>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</si>
  <si>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</si>
  <si>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</si>
  <si>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</si>
  <si>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</si>
  <si>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</si>
  <si>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</si>
  <si>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</si>
  <si>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</si>
  <si>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</si>
  <si>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</si>
  <si>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</si>
  <si>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</si>
  <si>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</si>
  <si>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</si>
  <si>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</si>
  <si>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</si>
  <si>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</si>
  <si>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</si>
  <si>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</si>
  <si>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</si>
  <si>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</si>
  <si>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</si>
  <si>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</si>
  <si>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</si>
  <si>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</si>
  <si>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</si>
  <si>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</si>
  <si>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</si>
  <si>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</si>
  <si>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</si>
  <si>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</si>
  <si>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</si>
  <si>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</si>
  <si>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</si>
  <si>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</si>
  <si>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</si>
  <si>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</si>
  <si>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</si>
  <si>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</si>
  <si>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</si>
  <si>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</si>
  <si>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</si>
  <si>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</si>
  <si>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</si>
  <si>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</si>
  <si>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</si>
  <si>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</si>
  <si>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</si>
  <si>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</si>
  <si>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</si>
  <si>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</si>
  <si>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</si>
  <si>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</si>
  <si>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</si>
  <si>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</si>
  <si>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</si>
  <si>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</si>
  <si>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</si>
  <si>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</si>
  <si>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</si>
  <si>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</si>
  <si>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</si>
  <si>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</si>
  <si>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</si>
  <si>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</si>
  <si>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</si>
  <si>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</si>
  <si>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</si>
  <si>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</si>
  <si>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</si>
  <si>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</si>
  <si>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</si>
  <si>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</si>
  <si>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</si>
  <si>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</si>
  <si>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</si>
  <si>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</si>
  <si>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</si>
  <si>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</si>
  <si>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</si>
  <si>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</si>
  <si>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</si>
  <si>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</si>
  <si>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</si>
  <si>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</si>
  <si>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</si>
  <si>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</si>
  <si>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</si>
  <si>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</si>
  <si>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</si>
  <si>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</si>
  <si>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</si>
  <si>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</si>
  <si>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</si>
  <si>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</si>
  <si>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</si>
  <si>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</si>
  <si>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</si>
  <si>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</si>
  <si>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</si>
  <si>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</si>
  <si>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</si>
  <si>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</si>
  <si>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</si>
  <si>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</si>
  <si>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</si>
  <si>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</si>
  <si>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</si>
  <si>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</si>
  <si>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</si>
  <si>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</si>
  <si>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</si>
  <si>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</si>
  <si>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</si>
  <si>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</si>
  <si>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</si>
  <si>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</si>
  <si>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</si>
  <si>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</si>
  <si>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</si>
  <si>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</si>
  <si>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</si>
  <si>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</si>
  <si>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</si>
  <si>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</si>
  <si>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</si>
  <si>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</si>
  <si>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</si>
  <si>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</si>
  <si>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</si>
  <si>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</si>
  <si>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</si>
  <si>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</si>
  <si>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</si>
  <si>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</si>
  <si>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</si>
  <si>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</si>
  <si>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</si>
  <si>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</si>
  <si>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</si>
  <si>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</si>
  <si>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</si>
  <si>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</si>
  <si>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</si>
  <si>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</si>
  <si>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</si>
  <si>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</si>
  <si>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</si>
  <si>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</si>
  <si>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</si>
  <si>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</si>
  <si>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</si>
  <si>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</si>
  <si>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</si>
  <si>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</si>
  <si>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</si>
  <si>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</si>
  <si>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</si>
  <si>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1 11 05430 10 0000 120</t>
  </si>
  <si>
    <t>к решению Думы "О бюджете Мамонского муниципального образования  на 2023 год и на плановый период 2024 и 2025 годов"  от 31.07.2023г. №13-52/д</t>
  </si>
  <si>
    <t>к решению Думы "О бюджете Мамонского муниципального образования  на 2023 год и на плановый период 2024 и 2025 годов"  от 31.07.2023г. № 13-52/д</t>
  </si>
  <si>
    <t>к решению Думы "О бюджете Мамонского муниципального образования  на 2023 год и на плановый период 2024 и 2025 годов"  от 31.07.2023г. № 13-52 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</si>
</sst>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60" zoomScaleNormal="60" workbookViewId="0">
      <selection activeCell="G11" sqref="G11"/>
    </sheetView>
  </sheetViews>
  <sheetFormatPr defaultColWidth="9.109375" defaultRowHeight="18" x14ac:dyDescent="0.25"/>
  <cols>
    <col min="1" max="1" width="87.88671875" style="58" customWidth="1"/>
    <col min="2" max="2" width="18.88671875" style="58" bestFit="1" customWidth="1"/>
    <col min="3" max="3" width="32" style="58" bestFit="1" customWidth="1"/>
    <col min="4" max="4" width="21" style="78" bestFit="1" customWidth="1"/>
    <col min="5" max="6" width="27.33203125" style="105" customWidth="1"/>
    <col min="7" max="9" width="27.33203125" style="58" customWidth="1"/>
    <col min="10" max="16384" width="9.109375" style="58"/>
  </cols>
  <sheetData>
    <row r="1" spans="1:9" x14ac:dyDescent="0.35">
      <c r="D1" s="27" t="s">
        <v>244</v>
      </c>
    </row>
    <row r="2" spans="1:9" ht="34.200000000000003" customHeight="1" x14ac:dyDescent="0.35">
      <c r="A2" s="218" t="s">
        <v>507</v>
      </c>
      <c r="B2" s="218"/>
      <c r="C2" s="218"/>
      <c r="D2" s="218"/>
    </row>
    <row r="4" spans="1:9" x14ac:dyDescent="0.25">
      <c r="A4" s="212" t="s">
        <v>461</v>
      </c>
      <c r="B4" s="212"/>
      <c r="C4" s="212"/>
      <c r="D4" s="212"/>
    </row>
    <row r="5" spans="1:9" x14ac:dyDescent="0.25">
      <c r="A5" s="59"/>
      <c r="B5" s="59"/>
      <c r="C5" s="59"/>
      <c r="D5" s="188" t="s">
        <v>453</v>
      </c>
    </row>
    <row r="6" spans="1:9" x14ac:dyDescent="0.25">
      <c r="A6" s="213" t="s">
        <v>0</v>
      </c>
      <c r="B6" s="215" t="s">
        <v>44</v>
      </c>
      <c r="C6" s="216"/>
      <c r="D6" s="217" t="s">
        <v>219</v>
      </c>
    </row>
    <row r="7" spans="1:9" ht="54" x14ac:dyDescent="0.25">
      <c r="A7" s="214"/>
      <c r="B7" s="2" t="s">
        <v>49</v>
      </c>
      <c r="C7" s="2" t="s">
        <v>50</v>
      </c>
      <c r="D7" s="217"/>
    </row>
    <row r="8" spans="1:9" s="62" customFormat="1" ht="17.399999999999999" x14ac:dyDescent="0.25">
      <c r="A8" s="60" t="s">
        <v>196</v>
      </c>
      <c r="B8" s="61"/>
      <c r="C8" s="61"/>
      <c r="D8" s="158">
        <f>+D9+D50</f>
        <v>83565552.400000006</v>
      </c>
      <c r="E8" s="106"/>
      <c r="F8" s="107"/>
    </row>
    <row r="9" spans="1:9" s="62" customFormat="1" ht="17.399999999999999" x14ac:dyDescent="0.25">
      <c r="A9" s="60" t="s">
        <v>32</v>
      </c>
      <c r="B9" s="63"/>
      <c r="C9" s="26"/>
      <c r="D9" s="159">
        <f>+D10+D32</f>
        <v>25032618.82</v>
      </c>
      <c r="E9" s="108"/>
      <c r="F9" s="109"/>
      <c r="I9" s="64"/>
    </row>
    <row r="10" spans="1:9" s="62" customFormat="1" ht="17.399999999999999" x14ac:dyDescent="0.25">
      <c r="A10" s="60" t="s">
        <v>194</v>
      </c>
      <c r="B10" s="63" t="s">
        <v>16</v>
      </c>
      <c r="C10" s="26" t="s">
        <v>1</v>
      </c>
      <c r="D10" s="159">
        <f>+D19+D11+D24+D26</f>
        <v>24328549</v>
      </c>
      <c r="E10" s="108"/>
      <c r="F10" s="109"/>
      <c r="I10" s="64"/>
    </row>
    <row r="11" spans="1:9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2" x14ac:dyDescent="0.25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108" x14ac:dyDescent="0.25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54" x14ac:dyDescent="0.25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90" x14ac:dyDescent="0.25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0" x14ac:dyDescent="0.25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4" x14ac:dyDescent="0.25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4.799999999999997" x14ac:dyDescent="0.25">
      <c r="A19" s="60" t="s">
        <v>64</v>
      </c>
      <c r="B19" s="61">
        <v>182</v>
      </c>
      <c r="C19" s="61" t="s">
        <v>65</v>
      </c>
      <c r="D19" s="158">
        <f>SUM(D20:D23)</f>
        <v>10332149</v>
      </c>
      <c r="E19" s="106"/>
      <c r="F19" s="107"/>
    </row>
    <row r="20" spans="1:9" s="66" customFormat="1" ht="72" x14ac:dyDescent="0.25">
      <c r="A20" s="3" t="s">
        <v>197</v>
      </c>
      <c r="B20" s="2">
        <v>182</v>
      </c>
      <c r="C20" s="65" t="s">
        <v>150</v>
      </c>
      <c r="D20" s="160">
        <v>5321175</v>
      </c>
      <c r="E20" s="106"/>
      <c r="F20" s="117"/>
      <c r="I20" s="118"/>
    </row>
    <row r="21" spans="1:9" s="66" customFormat="1" ht="126" x14ac:dyDescent="0.25">
      <c r="A21" s="3" t="s">
        <v>151</v>
      </c>
      <c r="B21" s="2">
        <v>182</v>
      </c>
      <c r="C21" s="65" t="s">
        <v>152</v>
      </c>
      <c r="D21" s="160">
        <v>27594</v>
      </c>
      <c r="E21" s="106"/>
      <c r="F21" s="117"/>
      <c r="I21" s="118"/>
    </row>
    <row r="22" spans="1:9" s="66" customFormat="1" ht="108" x14ac:dyDescent="0.25">
      <c r="A22" s="3" t="s">
        <v>153</v>
      </c>
      <c r="B22" s="2">
        <v>182</v>
      </c>
      <c r="C22" s="65" t="s">
        <v>154</v>
      </c>
      <c r="D22" s="160">
        <v>5735634</v>
      </c>
      <c r="E22" s="106"/>
      <c r="F22" s="117"/>
      <c r="I22" s="118"/>
    </row>
    <row r="23" spans="1:9" s="66" customFormat="1" ht="108" x14ac:dyDescent="0.25">
      <c r="A23" s="3" t="s">
        <v>155</v>
      </c>
      <c r="B23" s="2">
        <v>182</v>
      </c>
      <c r="C23" s="65" t="s">
        <v>156</v>
      </c>
      <c r="D23" s="160">
        <v>-752254</v>
      </c>
      <c r="E23" s="106"/>
      <c r="F23" s="117"/>
      <c r="I23" s="118"/>
    </row>
    <row r="24" spans="1:9" s="119" customFormat="1" ht="17.399999999999999" x14ac:dyDescent="0.25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5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ht="17.399999999999999" x14ac:dyDescent="0.25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5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6" x14ac:dyDescent="0.25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5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6" x14ac:dyDescent="0.25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6" x14ac:dyDescent="0.25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ht="17.399999999999999" x14ac:dyDescent="0.25">
      <c r="A32" s="60" t="s">
        <v>195</v>
      </c>
      <c r="B32" s="63"/>
      <c r="C32" s="26"/>
      <c r="D32" s="159">
        <f>+D33+D38+D40+D43+D47</f>
        <v>704069.82</v>
      </c>
      <c r="E32" s="108"/>
      <c r="F32" s="109"/>
      <c r="I32" s="121"/>
    </row>
    <row r="33" spans="1:6" s="119" customFormat="1" ht="52.2" x14ac:dyDescent="0.25">
      <c r="A33" s="71" t="s">
        <v>6</v>
      </c>
      <c r="B33" s="63" t="s">
        <v>16</v>
      </c>
      <c r="C33" s="122" t="s">
        <v>112</v>
      </c>
      <c r="D33" s="159">
        <f t="shared" ref="D33" si="5">SUM(D34:D37)</f>
        <v>409985.13</v>
      </c>
      <c r="E33" s="108"/>
      <c r="F33" s="109"/>
    </row>
    <row r="34" spans="1:6" s="66" customFormat="1" ht="36" x14ac:dyDescent="0.25">
      <c r="A34" s="3" t="s">
        <v>143</v>
      </c>
      <c r="B34" s="134">
        <v>723</v>
      </c>
      <c r="C34" s="134" t="s">
        <v>144</v>
      </c>
      <c r="D34" s="160">
        <v>349797.68</v>
      </c>
      <c r="E34" s="116"/>
      <c r="F34" s="117"/>
    </row>
    <row r="35" spans="1:6" s="66" customFormat="1" ht="90" x14ac:dyDescent="0.25">
      <c r="A35" s="3" t="s">
        <v>211</v>
      </c>
      <c r="B35" s="134">
        <v>723</v>
      </c>
      <c r="C35" s="134" t="s">
        <v>212</v>
      </c>
      <c r="D35" s="160">
        <v>0</v>
      </c>
      <c r="E35" s="116"/>
      <c r="F35" s="117"/>
    </row>
    <row r="36" spans="1:6" s="66" customFormat="1" ht="198" x14ac:dyDescent="0.25">
      <c r="A36" s="3" t="s">
        <v>505</v>
      </c>
      <c r="B36" s="134">
        <v>843</v>
      </c>
      <c r="C36" s="134" t="s">
        <v>506</v>
      </c>
      <c r="D36" s="160">
        <v>5.05</v>
      </c>
      <c r="E36" s="116"/>
      <c r="F36" s="117"/>
    </row>
    <row r="37" spans="1:6" s="66" customFormat="1" ht="72" x14ac:dyDescent="0.25">
      <c r="A37" s="3" t="s">
        <v>135</v>
      </c>
      <c r="B37" s="134">
        <v>723</v>
      </c>
      <c r="C37" s="134" t="s">
        <v>145</v>
      </c>
      <c r="D37" s="160">
        <v>60182.400000000001</v>
      </c>
      <c r="E37" s="116"/>
      <c r="F37" s="117"/>
    </row>
    <row r="38" spans="1:6" s="119" customFormat="1" ht="34.799999999999997" x14ac:dyDescent="0.25">
      <c r="A38" s="60" t="s">
        <v>54</v>
      </c>
      <c r="B38" s="73">
        <v>723</v>
      </c>
      <c r="C38" s="73" t="s">
        <v>114</v>
      </c>
      <c r="D38" s="159">
        <f t="shared" ref="D38" si="6">+D39</f>
        <v>256000</v>
      </c>
      <c r="E38" s="108"/>
      <c r="F38" s="109"/>
    </row>
    <row r="39" spans="1:6" s="66" customFormat="1" ht="36" x14ac:dyDescent="0.25">
      <c r="A39" s="3" t="s">
        <v>97</v>
      </c>
      <c r="B39" s="134">
        <v>723</v>
      </c>
      <c r="C39" s="134" t="s">
        <v>55</v>
      </c>
      <c r="D39" s="160">
        <v>256000</v>
      </c>
      <c r="E39" s="116"/>
      <c r="F39" s="117"/>
    </row>
    <row r="40" spans="1:6" s="119" customFormat="1" ht="34.799999999999997" x14ac:dyDescent="0.25">
      <c r="A40" s="60" t="s">
        <v>31</v>
      </c>
      <c r="B40" s="73">
        <v>723</v>
      </c>
      <c r="C40" s="73" t="s">
        <v>40</v>
      </c>
      <c r="D40" s="159">
        <f>+D41+D42</f>
        <v>0</v>
      </c>
      <c r="E40" s="116"/>
      <c r="F40" s="117"/>
    </row>
    <row r="41" spans="1:6" s="66" customFormat="1" ht="90" x14ac:dyDescent="0.25">
      <c r="A41" s="3" t="s">
        <v>214</v>
      </c>
      <c r="B41" s="134">
        <v>723</v>
      </c>
      <c r="C41" s="2" t="s">
        <v>63</v>
      </c>
      <c r="D41" s="160">
        <v>0</v>
      </c>
      <c r="E41" s="116"/>
      <c r="F41" s="117"/>
    </row>
    <row r="42" spans="1:6" s="66" customFormat="1" ht="54" x14ac:dyDescent="0.25">
      <c r="A42" s="3" t="s">
        <v>222</v>
      </c>
      <c r="B42" s="134">
        <v>723</v>
      </c>
      <c r="C42" s="75" t="s">
        <v>221</v>
      </c>
      <c r="D42" s="160">
        <v>0</v>
      </c>
      <c r="E42" s="116"/>
      <c r="F42" s="117"/>
    </row>
    <row r="43" spans="1:6" s="119" customFormat="1" ht="17.399999999999999" x14ac:dyDescent="0.25">
      <c r="A43" s="60" t="s">
        <v>71</v>
      </c>
      <c r="B43" s="63" t="s">
        <v>16</v>
      </c>
      <c r="C43" s="74" t="s">
        <v>115</v>
      </c>
      <c r="D43" s="159">
        <f>SUM(D44:D46)</f>
        <v>18084.689999999999</v>
      </c>
      <c r="E43" s="108"/>
      <c r="F43" s="109"/>
    </row>
    <row r="44" spans="1:6" s="66" customFormat="1" ht="108" x14ac:dyDescent="0.25">
      <c r="A44" s="3" t="s">
        <v>489</v>
      </c>
      <c r="B44" s="70">
        <v>182</v>
      </c>
      <c r="C44" s="201" t="s">
        <v>486</v>
      </c>
      <c r="D44" s="160">
        <v>18084.689999999999</v>
      </c>
      <c r="E44" s="116"/>
      <c r="F44" s="117"/>
    </row>
    <row r="45" spans="1:6" s="66" customFormat="1" ht="54" x14ac:dyDescent="0.25">
      <c r="A45" s="3" t="s">
        <v>205</v>
      </c>
      <c r="B45" s="75">
        <v>723</v>
      </c>
      <c r="C45" s="2" t="s">
        <v>206</v>
      </c>
      <c r="D45" s="160"/>
      <c r="E45" s="116"/>
      <c r="F45" s="117"/>
    </row>
    <row r="46" spans="1:6" s="66" customFormat="1" ht="72" x14ac:dyDescent="0.25">
      <c r="A46" s="3" t="s">
        <v>207</v>
      </c>
      <c r="B46" s="75">
        <v>723</v>
      </c>
      <c r="C46" s="2" t="s">
        <v>208</v>
      </c>
      <c r="D46" s="160"/>
      <c r="E46" s="116"/>
      <c r="F46" s="117"/>
    </row>
    <row r="47" spans="1:6" s="119" customFormat="1" ht="17.399999999999999" x14ac:dyDescent="0.25">
      <c r="A47" s="60" t="s">
        <v>157</v>
      </c>
      <c r="B47" s="73">
        <v>723</v>
      </c>
      <c r="C47" s="73" t="s">
        <v>158</v>
      </c>
      <c r="D47" s="159">
        <f>+D48+D49</f>
        <v>20000</v>
      </c>
      <c r="E47" s="108"/>
      <c r="F47" s="109"/>
    </row>
    <row r="48" spans="1:6" s="66" customFormat="1" x14ac:dyDescent="0.25">
      <c r="A48" s="3" t="s">
        <v>137</v>
      </c>
      <c r="B48" s="134">
        <v>723</v>
      </c>
      <c r="C48" s="134" t="s">
        <v>124</v>
      </c>
      <c r="D48" s="160">
        <v>0</v>
      </c>
      <c r="E48" s="116"/>
      <c r="F48" s="117"/>
    </row>
    <row r="49" spans="1:6" s="66" customFormat="1" x14ac:dyDescent="0.25">
      <c r="A49" s="3" t="s">
        <v>469</v>
      </c>
      <c r="B49" s="75">
        <v>723</v>
      </c>
      <c r="C49" s="75" t="s">
        <v>468</v>
      </c>
      <c r="D49" s="160">
        <v>20000</v>
      </c>
      <c r="E49" s="116"/>
      <c r="F49" s="117"/>
    </row>
    <row r="50" spans="1:6" s="66" customFormat="1" x14ac:dyDescent="0.25">
      <c r="A50" s="60" t="s">
        <v>42</v>
      </c>
      <c r="B50" s="74">
        <v>723</v>
      </c>
      <c r="C50" s="123" t="s">
        <v>116</v>
      </c>
      <c r="D50" s="159">
        <f t="shared" ref="D50" si="7">D51</f>
        <v>58532933.579999998</v>
      </c>
      <c r="E50" s="108"/>
      <c r="F50" s="109"/>
    </row>
    <row r="51" spans="1:6" s="66" customFormat="1" ht="36" x14ac:dyDescent="0.25">
      <c r="A51" s="3" t="s">
        <v>39</v>
      </c>
      <c r="B51" s="75">
        <v>723</v>
      </c>
      <c r="C51" s="75" t="s">
        <v>117</v>
      </c>
      <c r="D51" s="160">
        <f t="shared" ref="D51" si="8">+D52+D54+D58+D61</f>
        <v>58532933.579999998</v>
      </c>
      <c r="E51" s="116"/>
      <c r="F51" s="120"/>
    </row>
    <row r="52" spans="1:6" s="119" customFormat="1" ht="17.399999999999999" x14ac:dyDescent="0.25">
      <c r="A52" s="76" t="s">
        <v>188</v>
      </c>
      <c r="B52" s="77">
        <v>723</v>
      </c>
      <c r="C52" s="124" t="s">
        <v>189</v>
      </c>
      <c r="D52" s="159">
        <f t="shared" ref="D52" si="9">+D53</f>
        <v>10535060</v>
      </c>
      <c r="E52" s="108"/>
      <c r="F52" s="109"/>
    </row>
    <row r="53" spans="1:6" s="119" customFormat="1" ht="36" x14ac:dyDescent="0.25">
      <c r="A53" s="3" t="s">
        <v>215</v>
      </c>
      <c r="B53" s="125">
        <v>723</v>
      </c>
      <c r="C53" s="126" t="s">
        <v>187</v>
      </c>
      <c r="D53" s="160">
        <f>9510260+1024800</f>
        <v>10535060</v>
      </c>
      <c r="E53" s="116"/>
      <c r="F53" s="117"/>
    </row>
    <row r="54" spans="1:6" s="119" customFormat="1" ht="34.799999999999997" x14ac:dyDescent="0.25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4" x14ac:dyDescent="0.25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4" x14ac:dyDescent="0.25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5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4.799999999999997" x14ac:dyDescent="0.25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6" x14ac:dyDescent="0.25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4" x14ac:dyDescent="0.25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ht="17.399999999999999" x14ac:dyDescent="0.25">
      <c r="A61" s="60" t="s">
        <v>216</v>
      </c>
      <c r="B61" s="73">
        <v>723</v>
      </c>
      <c r="C61" s="128" t="s">
        <v>217</v>
      </c>
      <c r="D61" s="159">
        <f>SUM(D62:D64)</f>
        <v>762773.58</v>
      </c>
      <c r="E61" s="108"/>
      <c r="F61" s="108"/>
    </row>
    <row r="62" spans="1:6" s="119" customFormat="1" ht="72" x14ac:dyDescent="0.25">
      <c r="A62" s="3" t="s">
        <v>416</v>
      </c>
      <c r="B62" s="134">
        <v>723</v>
      </c>
      <c r="C62" s="127" t="s">
        <v>417</v>
      </c>
      <c r="D62" s="160">
        <v>7706.58</v>
      </c>
      <c r="E62" s="108"/>
      <c r="F62" s="117"/>
    </row>
    <row r="63" spans="1:6" s="119" customFormat="1" ht="36" x14ac:dyDescent="0.25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ht="36" x14ac:dyDescent="0.25">
      <c r="A64" s="3" t="s">
        <v>138</v>
      </c>
      <c r="B64" s="2">
        <v>723</v>
      </c>
      <c r="C64" s="135" t="s">
        <v>218</v>
      </c>
      <c r="D64" s="160">
        <v>650900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2"/>
  <sheetViews>
    <sheetView zoomScale="60" zoomScaleNormal="60" workbookViewId="0">
      <pane ySplit="7" topLeftCell="A66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95.88671875" style="7" customWidth="1"/>
    <col min="2" max="2" width="13.44140625" style="7" customWidth="1"/>
    <col min="3" max="3" width="12.21875" style="7" customWidth="1"/>
    <col min="4" max="4" width="19.44140625" style="24" customWidth="1"/>
    <col min="5" max="5" width="18" style="24" customWidth="1"/>
    <col min="6" max="6" width="23.33203125" style="24" customWidth="1"/>
    <col min="7" max="7" width="21.44140625" style="24" customWidth="1"/>
    <col min="8" max="8" width="24.109375" style="137" customWidth="1"/>
    <col min="9" max="9" width="22.6640625" style="82" customWidth="1"/>
    <col min="10" max="10" width="21.6640625" style="82" customWidth="1"/>
    <col min="11" max="11" width="19.44140625" style="82" customWidth="1"/>
    <col min="12" max="16384" width="9.109375" style="7"/>
  </cols>
  <sheetData>
    <row r="1" spans="1:11" x14ac:dyDescent="0.35">
      <c r="F1" s="27" t="s">
        <v>253</v>
      </c>
    </row>
    <row r="2" spans="1:11" ht="37.200000000000003" customHeight="1" x14ac:dyDescent="0.35">
      <c r="A2" s="218" t="s">
        <v>509</v>
      </c>
      <c r="B2" s="218"/>
      <c r="C2" s="218"/>
      <c r="D2" s="218"/>
      <c r="E2" s="218"/>
      <c r="F2" s="218"/>
      <c r="G2" s="111"/>
    </row>
    <row r="3" spans="1:11" x14ac:dyDescent="0.35">
      <c r="I3" s="83"/>
    </row>
    <row r="4" spans="1:11" ht="40.799999999999997" customHeight="1" x14ac:dyDescent="0.35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8.600000000000001" thickBot="1" x14ac:dyDescent="0.4">
      <c r="A5" s="8"/>
      <c r="B5" s="8"/>
      <c r="C5" s="8"/>
      <c r="D5" s="8"/>
      <c r="E5" s="8"/>
      <c r="F5" s="188" t="s">
        <v>453</v>
      </c>
      <c r="H5" s="84"/>
      <c r="I5" s="84"/>
    </row>
    <row r="6" spans="1:11" ht="35.4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4.799999999999997" x14ac:dyDescent="0.35">
      <c r="A7" s="194" t="s">
        <v>14</v>
      </c>
      <c r="B7" s="123">
        <v>723</v>
      </c>
      <c r="C7" s="171"/>
      <c r="D7" s="139"/>
      <c r="E7" s="139"/>
      <c r="F7" s="195">
        <f>+'8'!E7</f>
        <v>94635530.579999998</v>
      </c>
      <c r="G7" s="82"/>
      <c r="H7" s="82"/>
      <c r="I7" s="7"/>
      <c r="J7" s="7"/>
      <c r="K7" s="7"/>
    </row>
    <row r="8" spans="1:11" x14ac:dyDescent="0.35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19373136.52</v>
      </c>
      <c r="G8" s="82"/>
      <c r="H8" s="82"/>
      <c r="I8" s="7"/>
      <c r="J8" s="7"/>
      <c r="K8" s="7"/>
    </row>
    <row r="9" spans="1:11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15947434.219999999</v>
      </c>
      <c r="G18" s="82"/>
      <c r="H18" s="82"/>
      <c r="I18" s="7"/>
      <c r="J18" s="7"/>
      <c r="K18" s="7"/>
    </row>
    <row r="19" spans="1:11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15947434.219999999</v>
      </c>
      <c r="G19" s="82"/>
      <c r="H19" s="82"/>
      <c r="I19" s="7"/>
      <c r="J19" s="7"/>
      <c r="K19" s="7"/>
    </row>
    <row r="20" spans="1:11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15946734.219999999</v>
      </c>
      <c r="G20" s="82"/>
      <c r="H20" s="82"/>
      <c r="I20" s="7"/>
      <c r="J20" s="7"/>
      <c r="K20" s="7"/>
    </row>
    <row r="21" spans="1:11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15946734.219999999</v>
      </c>
      <c r="G21" s="82"/>
      <c r="H21" s="82"/>
      <c r="I21" s="7"/>
      <c r="J21" s="7"/>
      <c r="K21" s="7"/>
    </row>
    <row r="22" spans="1:11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15946734.219999999</v>
      </c>
      <c r="G22" s="82"/>
      <c r="H22" s="82"/>
      <c r="I22" s="7"/>
      <c r="J22" s="7"/>
      <c r="K22" s="7"/>
    </row>
    <row r="23" spans="1:11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13817297.449999999</v>
      </c>
      <c r="G23" s="82"/>
      <c r="H23" s="82"/>
      <c r="I23" s="7"/>
      <c r="J23" s="7"/>
      <c r="K23" s="7"/>
    </row>
    <row r="24" spans="1:11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13817297.449999999</v>
      </c>
      <c r="G24" s="82"/>
      <c r="H24" s="82"/>
      <c r="I24" s="7"/>
      <c r="J24" s="7"/>
      <c r="K24" s="7"/>
    </row>
    <row r="25" spans="1:11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10608139.359999999</v>
      </c>
      <c r="G25" s="82"/>
      <c r="H25" s="82"/>
      <c r="I25" s="7"/>
      <c r="J25" s="7"/>
      <c r="K25" s="7"/>
    </row>
    <row r="26" spans="1:11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5500</v>
      </c>
      <c r="G26" s="82"/>
      <c r="H26" s="82"/>
      <c r="I26" s="7"/>
      <c r="J26" s="7"/>
      <c r="K26" s="7"/>
    </row>
    <row r="27" spans="1:11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3203658.09</v>
      </c>
      <c r="G27" s="82"/>
      <c r="H27" s="82"/>
      <c r="I27" s="7"/>
      <c r="J27" s="7"/>
      <c r="K27" s="7"/>
    </row>
    <row r="28" spans="1:11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1925131.77</v>
      </c>
      <c r="G28" s="82"/>
      <c r="H28" s="82"/>
      <c r="I28" s="7"/>
      <c r="J28" s="7"/>
      <c r="K28" s="7"/>
    </row>
    <row r="29" spans="1:11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1925131.77</v>
      </c>
      <c r="G29" s="82"/>
      <c r="H29" s="82"/>
      <c r="I29" s="7"/>
      <c r="J29" s="7"/>
      <c r="K29" s="7"/>
    </row>
    <row r="30" spans="1:11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750915.55</v>
      </c>
      <c r="G30" s="82"/>
      <c r="H30" s="82"/>
      <c r="I30" s="7"/>
      <c r="J30" s="7"/>
      <c r="K30" s="7"/>
    </row>
    <row r="31" spans="1:11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881071.46</v>
      </c>
      <c r="G31" s="82"/>
      <c r="H31" s="82"/>
      <c r="I31" s="7"/>
      <c r="J31" s="7"/>
      <c r="K31" s="7"/>
    </row>
    <row r="32" spans="1:11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204305</v>
      </c>
      <c r="G33" s="82"/>
      <c r="H33" s="82"/>
      <c r="I33" s="7"/>
      <c r="J33" s="7"/>
      <c r="K33" s="7"/>
    </row>
    <row r="34" spans="1:11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204305</v>
      </c>
      <c r="G34" s="82"/>
      <c r="H34" s="82"/>
      <c r="I34" s="7"/>
      <c r="J34" s="7"/>
      <c r="K34" s="7"/>
    </row>
    <row r="35" spans="1:11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200000</v>
      </c>
      <c r="G36" s="82"/>
      <c r="H36" s="82"/>
      <c r="I36" s="7"/>
      <c r="J36" s="7"/>
      <c r="K36" s="7"/>
    </row>
    <row r="37" spans="1:11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5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5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711614</v>
      </c>
      <c r="G58" s="82"/>
      <c r="H58" s="82"/>
      <c r="I58" s="7"/>
      <c r="J58" s="7"/>
      <c r="K58" s="7"/>
    </row>
    <row r="59" spans="1:11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711614</v>
      </c>
      <c r="G59" s="82"/>
      <c r="H59" s="82"/>
      <c r="I59" s="7"/>
      <c r="J59" s="7"/>
      <c r="K59" s="7"/>
    </row>
    <row r="60" spans="1:11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711614</v>
      </c>
      <c r="G60" s="82"/>
      <c r="H60" s="82"/>
      <c r="I60" s="7"/>
      <c r="J60" s="7"/>
      <c r="K60" s="7"/>
    </row>
    <row r="61" spans="1:11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711614</v>
      </c>
      <c r="G61" s="82"/>
      <c r="H61" s="82"/>
      <c r="I61" s="7"/>
      <c r="J61" s="7"/>
      <c r="K61" s="7"/>
    </row>
    <row r="62" spans="1:11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711614</v>
      </c>
      <c r="G62" s="82"/>
      <c r="H62" s="82"/>
      <c r="I62" s="7"/>
      <c r="J62" s="7"/>
      <c r="K62" s="7"/>
    </row>
    <row r="63" spans="1:11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621614</v>
      </c>
      <c r="G63" s="82"/>
      <c r="H63" s="82"/>
      <c r="I63" s="7"/>
      <c r="J63" s="7"/>
      <c r="K63" s="7"/>
    </row>
    <row r="64" spans="1:11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621614</v>
      </c>
      <c r="G64" s="82"/>
      <c r="H64" s="82"/>
      <c r="I64" s="7"/>
      <c r="J64" s="7"/>
      <c r="K64" s="7"/>
    </row>
    <row r="65" spans="1:11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621614</v>
      </c>
      <c r="G66" s="82"/>
      <c r="H66" s="82"/>
      <c r="I66" s="7"/>
      <c r="J66" s="7"/>
      <c r="K66" s="7"/>
    </row>
    <row r="67" spans="1:11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0</v>
      </c>
      <c r="G70" s="82"/>
      <c r="H70" s="82"/>
      <c r="I70" s="7"/>
      <c r="J70" s="7"/>
      <c r="K70" s="7"/>
    </row>
    <row r="71" spans="1:11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0</v>
      </c>
      <c r="G71" s="82"/>
      <c r="H71" s="82"/>
      <c r="I71" s="7"/>
      <c r="J71" s="7"/>
      <c r="K71" s="7"/>
    </row>
    <row r="72" spans="1:11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0</v>
      </c>
      <c r="G72" s="82"/>
      <c r="H72" s="82"/>
      <c r="I72" s="7"/>
      <c r="J72" s="7"/>
      <c r="K72" s="7"/>
    </row>
    <row r="73" spans="1:11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5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5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434200</v>
      </c>
      <c r="G79" s="82"/>
      <c r="H79" s="82"/>
      <c r="I79" s="7"/>
      <c r="J79" s="7"/>
      <c r="K79" s="7"/>
    </row>
    <row r="80" spans="1:11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434200</v>
      </c>
      <c r="G80" s="82"/>
      <c r="H80" s="82"/>
      <c r="I80" s="7"/>
      <c r="J80" s="7"/>
      <c r="K80" s="7"/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333446</v>
      </c>
      <c r="G81" s="82"/>
      <c r="H81" s="82"/>
      <c r="I81" s="7"/>
      <c r="J81" s="7"/>
      <c r="K81" s="7"/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100754</v>
      </c>
      <c r="G82" s="82"/>
      <c r="H82" s="82"/>
      <c r="I82" s="7"/>
      <c r="J82" s="7"/>
      <c r="K82" s="7"/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0</v>
      </c>
      <c r="G83" s="82"/>
      <c r="H83" s="82"/>
      <c r="I83" s="7"/>
      <c r="J83" s="7"/>
      <c r="K83" s="7"/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0</v>
      </c>
      <c r="G84" s="82"/>
      <c r="H84" s="82"/>
      <c r="I84" s="7"/>
      <c r="J84" s="7"/>
      <c r="K84" s="7"/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0</v>
      </c>
      <c r="G85" s="82"/>
      <c r="H85" s="82"/>
      <c r="I85" s="7"/>
      <c r="J85" s="7"/>
      <c r="K85" s="7"/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500000</v>
      </c>
      <c r="G86" s="82"/>
      <c r="H86" s="82"/>
      <c r="I86" s="7"/>
      <c r="J86" s="7"/>
      <c r="K86" s="7"/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500000</v>
      </c>
      <c r="G87" s="82"/>
      <c r="H87" s="82"/>
      <c r="I87" s="7"/>
      <c r="J87" s="7"/>
      <c r="K87" s="7"/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500000</v>
      </c>
      <c r="G88" s="82"/>
      <c r="H88" s="82"/>
      <c r="I88" s="7"/>
      <c r="J88" s="7"/>
      <c r="K88" s="7"/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500000</v>
      </c>
      <c r="G89" s="82"/>
      <c r="H89" s="82"/>
      <c r="I89" s="7"/>
      <c r="J89" s="7"/>
      <c r="K89" s="7"/>
    </row>
    <row r="90" spans="1:11" ht="36" x14ac:dyDescent="0.35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500000</v>
      </c>
      <c r="G90" s="82"/>
      <c r="H90" s="82"/>
      <c r="I90" s="7"/>
      <c r="J90" s="7"/>
      <c r="K90" s="7"/>
    </row>
    <row r="91" spans="1:11" ht="36" x14ac:dyDescent="0.35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500000</v>
      </c>
      <c r="G91" s="82"/>
      <c r="H91" s="82"/>
      <c r="I91" s="7"/>
      <c r="J91" s="7"/>
      <c r="K91" s="7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500000</v>
      </c>
      <c r="G92" s="82"/>
      <c r="H92" s="82"/>
      <c r="I92" s="7"/>
      <c r="J92" s="7"/>
      <c r="K92" s="7"/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500000</v>
      </c>
      <c r="G93" s="82"/>
      <c r="H93" s="82"/>
      <c r="I93" s="7"/>
      <c r="J93" s="7"/>
      <c r="K93" s="7"/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47283944.100000001</v>
      </c>
      <c r="G96" s="82"/>
      <c r="H96" s="82"/>
      <c r="I96" s="7"/>
      <c r="J96" s="7"/>
      <c r="K96" s="7"/>
    </row>
    <row r="97" spans="1:11" x14ac:dyDescent="0.35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45938944.100000001</v>
      </c>
      <c r="G97" s="82"/>
      <c r="H97" s="82"/>
      <c r="I97" s="7"/>
      <c r="J97" s="7"/>
      <c r="K97" s="7"/>
    </row>
    <row r="98" spans="1:11" s="9" customFormat="1" ht="34.799999999999997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9733995.6400000006</v>
      </c>
      <c r="G110" s="82"/>
      <c r="H110" s="82"/>
      <c r="I110" s="7"/>
      <c r="J110" s="7"/>
      <c r="K110" s="7"/>
    </row>
    <row r="111" spans="1:11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9733995.6400000006</v>
      </c>
      <c r="G111" s="82"/>
      <c r="H111" s="82"/>
      <c r="I111" s="7"/>
      <c r="J111" s="7"/>
      <c r="K111" s="7"/>
    </row>
    <row r="112" spans="1:11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9733995.6400000006</v>
      </c>
      <c r="G112" s="82"/>
      <c r="H112" s="82"/>
      <c r="I112" s="7"/>
      <c r="J112" s="7"/>
      <c r="K112" s="7"/>
    </row>
    <row r="113" spans="1:11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9733995.6400000006</v>
      </c>
      <c r="G113" s="82"/>
      <c r="H113" s="82"/>
      <c r="I113" s="7"/>
      <c r="J113" s="7"/>
      <c r="K113" s="7"/>
    </row>
    <row r="114" spans="1:11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9733995.6400000006</v>
      </c>
      <c r="G114" s="82"/>
      <c r="H114" s="82"/>
      <c r="I114" s="7"/>
      <c r="J114" s="7"/>
      <c r="K114" s="7"/>
    </row>
    <row r="115" spans="1:11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9733995.6400000006</v>
      </c>
      <c r="G115" s="82"/>
      <c r="H115" s="82"/>
      <c r="I115" s="7"/>
      <c r="J115" s="7"/>
      <c r="K115" s="7"/>
    </row>
    <row r="116" spans="1:11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9733995.6400000006</v>
      </c>
      <c r="G117" s="82"/>
      <c r="H117" s="82"/>
      <c r="I117" s="7"/>
      <c r="J117" s="7"/>
      <c r="K117" s="7"/>
    </row>
    <row r="118" spans="1:11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1345000</v>
      </c>
      <c r="G118" s="82"/>
      <c r="H118" s="82"/>
      <c r="I118" s="7"/>
      <c r="J118" s="7"/>
      <c r="K118" s="7"/>
    </row>
    <row r="119" spans="1:11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1345000</v>
      </c>
      <c r="G119" s="82"/>
      <c r="H119" s="82"/>
      <c r="I119" s="7"/>
      <c r="J119" s="7"/>
      <c r="K119" s="7"/>
    </row>
    <row r="120" spans="1:11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1345000</v>
      </c>
      <c r="G120" s="82"/>
      <c r="H120" s="82"/>
      <c r="I120" s="7"/>
      <c r="J120" s="7"/>
      <c r="K120" s="7"/>
    </row>
    <row r="121" spans="1:11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1345000</v>
      </c>
      <c r="G121" s="82"/>
      <c r="H121" s="82"/>
      <c r="I121" s="7"/>
      <c r="J121" s="7"/>
      <c r="K121" s="7"/>
    </row>
    <row r="122" spans="1:11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1345000</v>
      </c>
      <c r="G122" s="82"/>
      <c r="H122" s="82"/>
      <c r="I122" s="7"/>
      <c r="J122" s="7"/>
      <c r="K122" s="7"/>
    </row>
    <row r="123" spans="1:11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1345000</v>
      </c>
      <c r="G123" s="82"/>
      <c r="H123" s="82"/>
      <c r="I123" s="7"/>
      <c r="J123" s="7"/>
      <c r="K123" s="7"/>
    </row>
    <row r="124" spans="1:11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1345000</v>
      </c>
      <c r="G124" s="82"/>
      <c r="H124" s="82"/>
      <c r="I124" s="7"/>
      <c r="J124" s="7"/>
      <c r="K124" s="7"/>
    </row>
    <row r="125" spans="1:11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1345000</v>
      </c>
      <c r="G125" s="82"/>
      <c r="H125" s="82"/>
      <c r="I125" s="7"/>
      <c r="J125" s="7"/>
      <c r="K125" s="7"/>
    </row>
    <row r="126" spans="1:11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14753713.050000001</v>
      </c>
      <c r="G126" s="82"/>
      <c r="H126" s="82"/>
      <c r="I126" s="7"/>
      <c r="J126" s="7"/>
      <c r="K126" s="7"/>
    </row>
    <row r="127" spans="1:11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7412682.0500000007</v>
      </c>
      <c r="G133" s="82"/>
      <c r="H133" s="82"/>
      <c r="I133" s="7"/>
      <c r="J133" s="7"/>
      <c r="K133" s="7"/>
    </row>
    <row r="134" spans="1:11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937620.19000000006</v>
      </c>
      <c r="G139" s="82"/>
      <c r="H139" s="82"/>
      <c r="I139" s="7"/>
      <c r="J139" s="7"/>
      <c r="K139" s="7"/>
    </row>
    <row r="140" spans="1:11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937620.19000000006</v>
      </c>
      <c r="G140" s="82"/>
      <c r="H140" s="82"/>
      <c r="I140" s="7"/>
      <c r="J140" s="7"/>
      <c r="K140" s="7"/>
    </row>
    <row r="141" spans="1:11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937620.19000000006</v>
      </c>
      <c r="G141" s="82"/>
      <c r="H141" s="82"/>
      <c r="I141" s="7"/>
      <c r="J141" s="7"/>
      <c r="K141" s="7"/>
    </row>
    <row r="142" spans="1:11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30614.16</v>
      </c>
      <c r="G142" s="82"/>
      <c r="H142" s="82"/>
      <c r="I142" s="7"/>
      <c r="J142" s="7"/>
      <c r="K142" s="7"/>
    </row>
    <row r="143" spans="1:11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6" x14ac:dyDescent="0.35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5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1191860.05</v>
      </c>
      <c r="G148" s="82"/>
      <c r="H148" s="82"/>
      <c r="I148" s="7"/>
      <c r="J148" s="7"/>
      <c r="K148" s="7"/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1191860.05</v>
      </c>
      <c r="G149" s="82"/>
      <c r="H149" s="82"/>
      <c r="I149" s="7"/>
      <c r="J149" s="7"/>
      <c r="K149" s="7"/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1191860.05</v>
      </c>
      <c r="G150" s="82"/>
      <c r="H150" s="82"/>
      <c r="I150" s="7"/>
      <c r="J150" s="7"/>
      <c r="K150" s="7"/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34500</v>
      </c>
      <c r="G151" s="82"/>
      <c r="H151" s="82"/>
      <c r="I151" s="7"/>
      <c r="J151" s="7"/>
      <c r="K151" s="7"/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1157360.05</v>
      </c>
      <c r="G152" s="82"/>
      <c r="H152" s="82"/>
      <c r="I152" s="7"/>
      <c r="J152" s="7"/>
      <c r="K152" s="7"/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x14ac:dyDescent="0.35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6" x14ac:dyDescent="0.35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6" x14ac:dyDescent="0.35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5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ht="17.399999999999999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60200</v>
      </c>
      <c r="G161" s="86"/>
      <c r="H161" s="86"/>
    </row>
    <row r="162" spans="1:11" s="9" customFormat="1" ht="34.799999999999997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60200</v>
      </c>
      <c r="G162" s="86"/>
      <c r="H162" s="86"/>
    </row>
    <row r="163" spans="1:11" x14ac:dyDescent="0.35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60200</v>
      </c>
      <c r="G163" s="82"/>
      <c r="H163" s="82"/>
      <c r="I163" s="7"/>
      <c r="J163" s="7"/>
      <c r="K163" s="7"/>
    </row>
    <row r="164" spans="1:11" ht="36" x14ac:dyDescent="0.35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60200</v>
      </c>
      <c r="G164" s="82"/>
      <c r="H164" s="82"/>
      <c r="I164" s="7"/>
      <c r="J164" s="7"/>
      <c r="K164" s="7"/>
    </row>
    <row r="165" spans="1:11" ht="36" x14ac:dyDescent="0.35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60200</v>
      </c>
      <c r="G165" s="82"/>
      <c r="H165" s="82"/>
      <c r="I165" s="7"/>
      <c r="J165" s="7"/>
      <c r="K165" s="7"/>
    </row>
    <row r="166" spans="1:11" x14ac:dyDescent="0.35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57200</v>
      </c>
      <c r="G166" s="82"/>
      <c r="H166" s="82"/>
      <c r="I166" s="7"/>
      <c r="J166" s="7"/>
      <c r="K166" s="7"/>
    </row>
    <row r="167" spans="1:11" ht="36" x14ac:dyDescent="0.35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57200</v>
      </c>
      <c r="G167" s="82"/>
      <c r="H167" s="82"/>
      <c r="I167" s="7"/>
      <c r="J167" s="7"/>
      <c r="K167" s="7"/>
    </row>
    <row r="168" spans="1:11" ht="36" x14ac:dyDescent="0.35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57200</v>
      </c>
      <c r="G168" s="82"/>
      <c r="H168" s="82"/>
      <c r="I168" s="7"/>
      <c r="J168" s="7"/>
      <c r="K168" s="7"/>
    </row>
    <row r="169" spans="1:11" x14ac:dyDescent="0.35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57200</v>
      </c>
      <c r="G169" s="82"/>
      <c r="H169" s="82"/>
      <c r="I169" s="7"/>
      <c r="J169" s="7"/>
      <c r="K169" s="7"/>
    </row>
    <row r="170" spans="1:11" ht="36" x14ac:dyDescent="0.35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6" x14ac:dyDescent="0.35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6" x14ac:dyDescent="0.35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5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5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11318744.800000001</v>
      </c>
      <c r="G174" s="82"/>
      <c r="H174" s="82"/>
      <c r="I174" s="7"/>
      <c r="J174" s="7"/>
      <c r="K174" s="7"/>
    </row>
    <row r="175" spans="1:11" x14ac:dyDescent="0.35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11318744.800000001</v>
      </c>
      <c r="G175" s="82"/>
      <c r="H175" s="82"/>
      <c r="I175" s="7"/>
      <c r="J175" s="7"/>
      <c r="K175" s="7"/>
    </row>
    <row r="176" spans="1:11" x14ac:dyDescent="0.35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6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ht="21" customHeigh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6" x14ac:dyDescent="0.35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ht="36" x14ac:dyDescent="0.35">
      <c r="A180" s="44" t="s">
        <v>337</v>
      </c>
      <c r="B180" s="45">
        <v>723</v>
      </c>
      <c r="C180" s="45" t="s">
        <v>317</v>
      </c>
      <c r="D180" s="45" t="s">
        <v>503</v>
      </c>
      <c r="E180" s="45" t="s">
        <v>76</v>
      </c>
      <c r="F180" s="193">
        <f>+'8'!E180</f>
        <v>49999</v>
      </c>
      <c r="G180" s="7"/>
      <c r="H180" s="85"/>
      <c r="I180" s="7"/>
      <c r="J180" s="7"/>
      <c r="K180" s="7"/>
    </row>
    <row r="181" spans="1:11" x14ac:dyDescent="0.35">
      <c r="A181" s="44" t="s">
        <v>170</v>
      </c>
      <c r="B181" s="45">
        <v>723</v>
      </c>
      <c r="C181" s="45" t="s">
        <v>317</v>
      </c>
      <c r="D181" s="45" t="s">
        <v>503</v>
      </c>
      <c r="E181" s="45" t="s">
        <v>69</v>
      </c>
      <c r="F181" s="193">
        <f>+'8'!E181</f>
        <v>54168</v>
      </c>
      <c r="G181" s="7"/>
      <c r="H181" s="85"/>
      <c r="I181" s="7"/>
      <c r="J181" s="7"/>
      <c r="K181" s="7"/>
    </row>
    <row r="182" spans="1:11" x14ac:dyDescent="0.35">
      <c r="A182" s="40" t="s">
        <v>266</v>
      </c>
      <c r="B182" s="26">
        <v>723</v>
      </c>
      <c r="C182" s="41" t="s">
        <v>317</v>
      </c>
      <c r="D182" s="41" t="s">
        <v>267</v>
      </c>
      <c r="E182" s="41"/>
      <c r="F182" s="160">
        <f>+'8'!E182</f>
        <v>11214577.800000001</v>
      </c>
      <c r="G182" s="82"/>
      <c r="H182" s="82"/>
      <c r="I182" s="7"/>
      <c r="J182" s="7"/>
      <c r="K182" s="7"/>
    </row>
    <row r="183" spans="1:11" ht="36" x14ac:dyDescent="0.35">
      <c r="A183" s="42" t="s">
        <v>268</v>
      </c>
      <c r="B183" s="2">
        <v>723</v>
      </c>
      <c r="C183" s="43" t="s">
        <v>317</v>
      </c>
      <c r="D183" s="43" t="s">
        <v>269</v>
      </c>
      <c r="E183" s="43"/>
      <c r="F183" s="160">
        <f>+'8'!E183</f>
        <v>11214577.800000001</v>
      </c>
      <c r="G183" s="82"/>
      <c r="H183" s="82"/>
      <c r="I183" s="7"/>
      <c r="J183" s="7"/>
      <c r="K183" s="7"/>
    </row>
    <row r="184" spans="1:11" ht="36" x14ac:dyDescent="0.35">
      <c r="A184" s="44" t="s">
        <v>260</v>
      </c>
      <c r="B184" s="2">
        <v>723</v>
      </c>
      <c r="C184" s="45" t="s">
        <v>317</v>
      </c>
      <c r="D184" s="45" t="s">
        <v>270</v>
      </c>
      <c r="E184" s="38"/>
      <c r="F184" s="160">
        <f>+'8'!E184</f>
        <v>11214577.800000001</v>
      </c>
      <c r="G184" s="82"/>
      <c r="H184" s="82"/>
      <c r="I184" s="7"/>
      <c r="J184" s="7"/>
      <c r="K184" s="7"/>
    </row>
    <row r="185" spans="1:11" ht="36" x14ac:dyDescent="0.35">
      <c r="A185" s="44" t="s">
        <v>352</v>
      </c>
      <c r="B185" s="2">
        <v>723</v>
      </c>
      <c r="C185" s="45" t="s">
        <v>317</v>
      </c>
      <c r="D185" s="45" t="s">
        <v>353</v>
      </c>
      <c r="E185" s="45" t="s">
        <v>16</v>
      </c>
      <c r="F185" s="160">
        <f>+'8'!E185</f>
        <v>11214577.800000001</v>
      </c>
      <c r="G185" s="82"/>
      <c r="H185" s="82"/>
      <c r="I185" s="7"/>
      <c r="J185" s="7"/>
      <c r="K185" s="7"/>
    </row>
    <row r="186" spans="1:11" ht="54" x14ac:dyDescent="0.35">
      <c r="A186" s="44" t="s">
        <v>164</v>
      </c>
      <c r="B186" s="2">
        <v>723</v>
      </c>
      <c r="C186" s="45" t="s">
        <v>317</v>
      </c>
      <c r="D186" s="45" t="s">
        <v>353</v>
      </c>
      <c r="E186" s="45" t="s">
        <v>126</v>
      </c>
      <c r="F186" s="160">
        <f>+'8'!E186</f>
        <v>9453000</v>
      </c>
      <c r="G186" s="82"/>
      <c r="H186" s="82"/>
      <c r="I186" s="7"/>
      <c r="J186" s="7"/>
      <c r="K186" s="7"/>
    </row>
    <row r="187" spans="1:11" x14ac:dyDescent="0.35">
      <c r="A187" s="44" t="s">
        <v>174</v>
      </c>
      <c r="B187" s="2">
        <v>723</v>
      </c>
      <c r="C187" s="45" t="s">
        <v>317</v>
      </c>
      <c r="D187" s="45" t="s">
        <v>353</v>
      </c>
      <c r="E187" s="45" t="s">
        <v>122</v>
      </c>
      <c r="F187" s="160">
        <f>+'8'!E187</f>
        <v>9453000</v>
      </c>
      <c r="G187" s="82"/>
      <c r="H187" s="82"/>
      <c r="I187" s="7"/>
      <c r="J187" s="7"/>
      <c r="K187" s="7"/>
    </row>
    <row r="188" spans="1:11" x14ac:dyDescent="0.35">
      <c r="A188" s="44" t="s">
        <v>175</v>
      </c>
      <c r="B188" s="2">
        <v>723</v>
      </c>
      <c r="C188" s="45" t="s">
        <v>317</v>
      </c>
      <c r="D188" s="45" t="s">
        <v>353</v>
      </c>
      <c r="E188" s="45" t="s">
        <v>80</v>
      </c>
      <c r="F188" s="160">
        <f>+'8'!E188</f>
        <v>7260000</v>
      </c>
      <c r="G188" s="82"/>
      <c r="H188" s="82"/>
      <c r="I188" s="7"/>
      <c r="J188" s="7"/>
      <c r="K188" s="7"/>
    </row>
    <row r="189" spans="1:11" ht="36" x14ac:dyDescent="0.35">
      <c r="A189" s="44" t="s">
        <v>414</v>
      </c>
      <c r="B189" s="2">
        <v>723</v>
      </c>
      <c r="C189" s="45" t="s">
        <v>317</v>
      </c>
      <c r="D189" s="45" t="s">
        <v>353</v>
      </c>
      <c r="E189" s="45" t="s">
        <v>121</v>
      </c>
      <c r="F189" s="160">
        <f>+'8'!E189</f>
        <v>2193000</v>
      </c>
      <c r="G189" s="82"/>
      <c r="H189" s="82"/>
      <c r="I189" s="7"/>
      <c r="J189" s="7"/>
      <c r="K189" s="7"/>
    </row>
    <row r="190" spans="1:11" ht="36" x14ac:dyDescent="0.35">
      <c r="A190" s="44" t="s">
        <v>168</v>
      </c>
      <c r="B190" s="2">
        <v>723</v>
      </c>
      <c r="C190" s="45" t="s">
        <v>317</v>
      </c>
      <c r="D190" s="45" t="s">
        <v>353</v>
      </c>
      <c r="E190" s="45" t="s">
        <v>18</v>
      </c>
      <c r="F190" s="160">
        <f>+'8'!E190</f>
        <v>1761577.7999999998</v>
      </c>
      <c r="G190" s="82"/>
      <c r="H190" s="82"/>
      <c r="I190" s="7"/>
      <c r="J190" s="7"/>
      <c r="K190" s="7"/>
    </row>
    <row r="191" spans="1:11" ht="36" x14ac:dyDescent="0.35">
      <c r="A191" s="44" t="s">
        <v>169</v>
      </c>
      <c r="B191" s="2">
        <v>723</v>
      </c>
      <c r="C191" s="45" t="s">
        <v>317</v>
      </c>
      <c r="D191" s="45" t="s">
        <v>353</v>
      </c>
      <c r="E191" s="45" t="s">
        <v>127</v>
      </c>
      <c r="F191" s="160">
        <f>+'8'!E191</f>
        <v>1761577.7999999998</v>
      </c>
      <c r="G191" s="82"/>
      <c r="H191" s="82"/>
      <c r="I191" s="7"/>
      <c r="J191" s="7"/>
      <c r="K191" s="7"/>
    </row>
    <row r="192" spans="1:11" ht="36" x14ac:dyDescent="0.35">
      <c r="A192" s="44" t="s">
        <v>337</v>
      </c>
      <c r="B192" s="2">
        <v>723</v>
      </c>
      <c r="C192" s="45" t="s">
        <v>317</v>
      </c>
      <c r="D192" s="45" t="s">
        <v>353</v>
      </c>
      <c r="E192" s="45" t="s">
        <v>76</v>
      </c>
      <c r="F192" s="160">
        <f>+'8'!E192</f>
        <v>161914.09</v>
      </c>
      <c r="G192" s="82"/>
      <c r="H192" s="82"/>
      <c r="I192" s="7"/>
      <c r="J192" s="7"/>
      <c r="K192" s="7"/>
    </row>
    <row r="193" spans="1:11" x14ac:dyDescent="0.35">
      <c r="A193" s="44" t="s">
        <v>170</v>
      </c>
      <c r="B193" s="2">
        <v>723</v>
      </c>
      <c r="C193" s="45" t="s">
        <v>317</v>
      </c>
      <c r="D193" s="45" t="s">
        <v>353</v>
      </c>
      <c r="E193" s="45" t="s">
        <v>69</v>
      </c>
      <c r="F193" s="160">
        <f>+'8'!E193</f>
        <v>709168.12</v>
      </c>
      <c r="G193" s="82"/>
      <c r="H193" s="82"/>
      <c r="I193" s="7"/>
      <c r="J193" s="7"/>
      <c r="K193" s="7"/>
    </row>
    <row r="194" spans="1:11" x14ac:dyDescent="0.35">
      <c r="A194" s="44" t="s">
        <v>364</v>
      </c>
      <c r="B194" s="2">
        <v>723</v>
      </c>
      <c r="C194" s="45" t="s">
        <v>317</v>
      </c>
      <c r="D194" s="45" t="s">
        <v>353</v>
      </c>
      <c r="E194" s="45" t="s">
        <v>363</v>
      </c>
      <c r="F194" s="160">
        <f>+'8'!E194</f>
        <v>890495.59</v>
      </c>
      <c r="G194" s="82"/>
      <c r="H194" s="82"/>
      <c r="I194" s="7"/>
      <c r="J194" s="7"/>
      <c r="K194" s="7"/>
    </row>
    <row r="195" spans="1:11" x14ac:dyDescent="0.35">
      <c r="A195" s="44" t="s">
        <v>147</v>
      </c>
      <c r="B195" s="2">
        <v>723</v>
      </c>
      <c r="C195" s="45" t="s">
        <v>317</v>
      </c>
      <c r="D195" s="45" t="s">
        <v>353</v>
      </c>
      <c r="E195" s="45" t="s">
        <v>128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5">
      <c r="A196" s="44" t="s">
        <v>130</v>
      </c>
      <c r="B196" s="2">
        <v>723</v>
      </c>
      <c r="C196" s="45" t="s">
        <v>317</v>
      </c>
      <c r="D196" s="45" t="s">
        <v>353</v>
      </c>
      <c r="E196" s="45" t="s">
        <v>78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5">
      <c r="A197" s="44" t="s">
        <v>146</v>
      </c>
      <c r="B197" s="2">
        <v>723</v>
      </c>
      <c r="C197" s="45" t="s">
        <v>317</v>
      </c>
      <c r="D197" s="45" t="s">
        <v>353</v>
      </c>
      <c r="E197" s="45" t="s">
        <v>77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5">
      <c r="A198" s="44" t="s">
        <v>134</v>
      </c>
      <c r="B198" s="2">
        <v>723</v>
      </c>
      <c r="C198" s="45" t="s">
        <v>317</v>
      </c>
      <c r="D198" s="45" t="s">
        <v>353</v>
      </c>
      <c r="E198" s="45" t="s">
        <v>133</v>
      </c>
      <c r="F198" s="160">
        <f>+'8'!E198</f>
        <v>0</v>
      </c>
      <c r="G198" s="82"/>
      <c r="H198" s="82"/>
      <c r="I198" s="7"/>
      <c r="J198" s="7"/>
      <c r="K198" s="7"/>
    </row>
    <row r="199" spans="1:11" x14ac:dyDescent="0.35">
      <c r="A199" s="39" t="s">
        <v>81</v>
      </c>
      <c r="B199" s="26">
        <v>723</v>
      </c>
      <c r="C199" s="38" t="s">
        <v>318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5">
      <c r="A200" s="39" t="s">
        <v>319</v>
      </c>
      <c r="B200" s="26">
        <v>723</v>
      </c>
      <c r="C200" s="38" t="s">
        <v>320</v>
      </c>
      <c r="D200" s="38"/>
      <c r="E200" s="38"/>
      <c r="F200" s="159">
        <f>+'8'!E200</f>
        <v>548568</v>
      </c>
      <c r="G200" s="82"/>
      <c r="H200" s="82"/>
      <c r="I200" s="7"/>
      <c r="J200" s="7"/>
      <c r="K200" s="7"/>
    </row>
    <row r="201" spans="1:11" x14ac:dyDescent="0.35">
      <c r="A201" s="40" t="s">
        <v>266</v>
      </c>
      <c r="B201" s="26">
        <v>723</v>
      </c>
      <c r="C201" s="41" t="s">
        <v>320</v>
      </c>
      <c r="D201" s="41" t="s">
        <v>267</v>
      </c>
      <c r="E201" s="41"/>
      <c r="F201" s="159">
        <f>+'8'!E201</f>
        <v>548568</v>
      </c>
      <c r="G201" s="82"/>
      <c r="H201" s="82"/>
      <c r="I201" s="7"/>
      <c r="J201" s="7"/>
      <c r="K201" s="7"/>
    </row>
    <row r="202" spans="1:11" ht="36" x14ac:dyDescent="0.35">
      <c r="A202" s="42" t="s">
        <v>268</v>
      </c>
      <c r="B202" s="2">
        <v>723</v>
      </c>
      <c r="C202" s="43" t="s">
        <v>320</v>
      </c>
      <c r="D202" s="43" t="s">
        <v>269</v>
      </c>
      <c r="E202" s="43"/>
      <c r="F202" s="160">
        <f>+'8'!E202</f>
        <v>548568</v>
      </c>
      <c r="G202" s="82"/>
      <c r="H202" s="82"/>
      <c r="I202" s="7"/>
      <c r="J202" s="7"/>
      <c r="K202" s="7"/>
    </row>
    <row r="203" spans="1:11" ht="36" x14ac:dyDescent="0.35">
      <c r="A203" s="44" t="s">
        <v>260</v>
      </c>
      <c r="B203" s="2">
        <v>723</v>
      </c>
      <c r="C203" s="45" t="s">
        <v>320</v>
      </c>
      <c r="D203" s="45" t="s">
        <v>270</v>
      </c>
      <c r="E203" s="45"/>
      <c r="F203" s="160">
        <f>+'8'!E203</f>
        <v>548568</v>
      </c>
      <c r="G203" s="82"/>
      <c r="H203" s="82"/>
      <c r="I203" s="7"/>
      <c r="J203" s="7"/>
      <c r="K203" s="7"/>
    </row>
    <row r="204" spans="1:11" x14ac:dyDescent="0.35">
      <c r="A204" s="44" t="s">
        <v>321</v>
      </c>
      <c r="B204" s="45">
        <v>723</v>
      </c>
      <c r="C204" s="45" t="s">
        <v>320</v>
      </c>
      <c r="D204" s="45" t="s">
        <v>322</v>
      </c>
      <c r="E204" s="45" t="s">
        <v>16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5">
      <c r="A205" s="44" t="s">
        <v>176</v>
      </c>
      <c r="B205" s="45">
        <v>723</v>
      </c>
      <c r="C205" s="45" t="s">
        <v>320</v>
      </c>
      <c r="D205" s="45" t="s">
        <v>322</v>
      </c>
      <c r="E205" s="45" t="s">
        <v>20</v>
      </c>
      <c r="F205" s="193">
        <f>+'8'!E205</f>
        <v>548568</v>
      </c>
      <c r="G205" s="82"/>
      <c r="H205" s="82"/>
      <c r="I205" s="7"/>
      <c r="J205" s="7"/>
      <c r="K205" s="7"/>
    </row>
    <row r="206" spans="1:11" x14ac:dyDescent="0.35">
      <c r="A206" s="44" t="s">
        <v>323</v>
      </c>
      <c r="B206" s="43">
        <v>723</v>
      </c>
      <c r="C206" s="45" t="s">
        <v>320</v>
      </c>
      <c r="D206" s="45" t="s">
        <v>322</v>
      </c>
      <c r="E206" s="45" t="s">
        <v>79</v>
      </c>
      <c r="F206" s="192">
        <f>+'8'!E206</f>
        <v>548568</v>
      </c>
      <c r="G206" s="82"/>
      <c r="H206" s="82"/>
      <c r="I206" s="7"/>
      <c r="J206" s="7"/>
      <c r="K206" s="7"/>
    </row>
    <row r="207" spans="1:11" ht="34.799999999999997" x14ac:dyDescent="0.35">
      <c r="A207" s="39" t="s">
        <v>259</v>
      </c>
      <c r="B207" s="41">
        <v>723</v>
      </c>
      <c r="C207" s="38" t="s">
        <v>324</v>
      </c>
      <c r="D207" s="38"/>
      <c r="E207" s="38"/>
      <c r="F207" s="191">
        <f>+'8'!E207</f>
        <v>5000</v>
      </c>
      <c r="G207" s="82"/>
      <c r="H207" s="82"/>
      <c r="I207" s="7"/>
      <c r="J207" s="7"/>
      <c r="K207" s="7"/>
    </row>
    <row r="208" spans="1:11" x14ac:dyDescent="0.35">
      <c r="A208" s="39" t="s">
        <v>325</v>
      </c>
      <c r="B208" s="38">
        <v>723</v>
      </c>
      <c r="C208" s="38" t="s">
        <v>326</v>
      </c>
      <c r="D208" s="38"/>
      <c r="E208" s="38"/>
      <c r="F208" s="158">
        <f>+'8'!E208</f>
        <v>5000</v>
      </c>
      <c r="G208" s="82"/>
      <c r="H208" s="82"/>
      <c r="I208" s="7"/>
      <c r="J208" s="7"/>
      <c r="K208" s="7"/>
    </row>
    <row r="209" spans="1:11" x14ac:dyDescent="0.35">
      <c r="A209" s="40" t="s">
        <v>266</v>
      </c>
      <c r="B209" s="38">
        <v>723</v>
      </c>
      <c r="C209" s="41" t="s">
        <v>326</v>
      </c>
      <c r="D209" s="41" t="s">
        <v>267</v>
      </c>
      <c r="E209" s="41"/>
      <c r="F209" s="158">
        <f>+'8'!E209</f>
        <v>5000</v>
      </c>
      <c r="G209" s="82"/>
      <c r="H209" s="82"/>
      <c r="I209" s="7"/>
      <c r="J209" s="7"/>
      <c r="K209" s="7"/>
    </row>
    <row r="210" spans="1:11" ht="36" x14ac:dyDescent="0.35">
      <c r="A210" s="42" t="s">
        <v>268</v>
      </c>
      <c r="B210" s="45">
        <v>723</v>
      </c>
      <c r="C210" s="45" t="s">
        <v>326</v>
      </c>
      <c r="D210" s="43" t="s">
        <v>269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ht="36" x14ac:dyDescent="0.35">
      <c r="A211" s="44" t="s">
        <v>260</v>
      </c>
      <c r="B211" s="45">
        <v>723</v>
      </c>
      <c r="C211" s="45" t="s">
        <v>326</v>
      </c>
      <c r="D211" s="45" t="s">
        <v>270</v>
      </c>
      <c r="E211" s="45"/>
      <c r="F211" s="193">
        <f>+'8'!E211</f>
        <v>5000</v>
      </c>
      <c r="G211" s="82"/>
      <c r="H211" s="82"/>
      <c r="I211" s="7"/>
      <c r="J211" s="7"/>
      <c r="K211" s="7"/>
    </row>
    <row r="212" spans="1:11" x14ac:dyDescent="0.35">
      <c r="A212" s="44" t="s">
        <v>261</v>
      </c>
      <c r="B212" s="45">
        <v>723</v>
      </c>
      <c r="C212" s="45" t="s">
        <v>326</v>
      </c>
      <c r="D212" s="45" t="s">
        <v>327</v>
      </c>
      <c r="E212" s="45" t="s">
        <v>16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5">
      <c r="A213" s="44" t="s">
        <v>328</v>
      </c>
      <c r="B213" s="45">
        <v>723</v>
      </c>
      <c r="C213" s="45" t="s">
        <v>326</v>
      </c>
      <c r="D213" s="45" t="s">
        <v>327</v>
      </c>
      <c r="E213" s="45" t="s">
        <v>329</v>
      </c>
      <c r="F213" s="193">
        <f>+'8'!E213</f>
        <v>5000</v>
      </c>
      <c r="G213" s="82"/>
      <c r="H213" s="82"/>
      <c r="I213" s="7"/>
      <c r="J213" s="7"/>
      <c r="K213" s="7"/>
    </row>
    <row r="214" spans="1:11" x14ac:dyDescent="0.35">
      <c r="A214" s="44" t="s">
        <v>261</v>
      </c>
      <c r="B214" s="45">
        <v>723</v>
      </c>
      <c r="C214" s="45" t="s">
        <v>326</v>
      </c>
      <c r="D214" s="45" t="s">
        <v>327</v>
      </c>
      <c r="E214" s="45" t="s">
        <v>262</v>
      </c>
      <c r="F214" s="193">
        <f>+'8'!E214</f>
        <v>5000</v>
      </c>
      <c r="G214" s="82"/>
      <c r="H214" s="82"/>
      <c r="I214" s="7"/>
      <c r="J214" s="7"/>
      <c r="K214" s="7"/>
    </row>
    <row r="215" spans="1:11" ht="34.799999999999997" x14ac:dyDescent="0.35">
      <c r="A215" s="39" t="s">
        <v>415</v>
      </c>
      <c r="B215" s="41">
        <v>723</v>
      </c>
      <c r="C215" s="38" t="s">
        <v>330</v>
      </c>
      <c r="D215" s="38"/>
      <c r="E215" s="38"/>
      <c r="F215" s="191">
        <f>+'8'!E215</f>
        <v>358024.11</v>
      </c>
      <c r="G215" s="82"/>
      <c r="H215" s="82"/>
      <c r="I215" s="7"/>
      <c r="J215" s="7"/>
      <c r="K215" s="7"/>
    </row>
    <row r="216" spans="1:11" x14ac:dyDescent="0.35">
      <c r="A216" s="39" t="s">
        <v>331</v>
      </c>
      <c r="B216" s="41">
        <v>723</v>
      </c>
      <c r="C216" s="38" t="s">
        <v>332</v>
      </c>
      <c r="D216" s="38"/>
      <c r="E216" s="38"/>
      <c r="F216" s="191">
        <f>+'8'!E216</f>
        <v>358024.11</v>
      </c>
      <c r="G216" s="82"/>
      <c r="H216" s="82"/>
      <c r="I216" s="7"/>
      <c r="J216" s="7"/>
      <c r="K216" s="7"/>
    </row>
    <row r="217" spans="1:11" x14ac:dyDescent="0.35">
      <c r="A217" s="40" t="s">
        <v>266</v>
      </c>
      <c r="B217" s="38">
        <v>723</v>
      </c>
      <c r="C217" s="41" t="s">
        <v>332</v>
      </c>
      <c r="D217" s="41" t="s">
        <v>267</v>
      </c>
      <c r="E217" s="41"/>
      <c r="F217" s="158">
        <f>+'8'!E217</f>
        <v>358024.11</v>
      </c>
      <c r="G217" s="82"/>
      <c r="H217" s="82"/>
      <c r="I217" s="7"/>
      <c r="J217" s="7"/>
      <c r="K217" s="7"/>
    </row>
    <row r="218" spans="1:11" ht="36" x14ac:dyDescent="0.35">
      <c r="A218" s="42" t="s">
        <v>268</v>
      </c>
      <c r="B218" s="45">
        <v>723</v>
      </c>
      <c r="C218" s="43" t="s">
        <v>332</v>
      </c>
      <c r="D218" s="43" t="s">
        <v>269</v>
      </c>
      <c r="E218" s="43"/>
      <c r="F218" s="193">
        <f>+'8'!E218</f>
        <v>358024.11</v>
      </c>
      <c r="G218" s="82"/>
      <c r="H218" s="82"/>
      <c r="I218" s="7"/>
      <c r="J218" s="7"/>
      <c r="K218" s="7"/>
    </row>
    <row r="219" spans="1:11" ht="36" x14ac:dyDescent="0.35">
      <c r="A219" s="44" t="s">
        <v>260</v>
      </c>
      <c r="B219" s="45">
        <v>723</v>
      </c>
      <c r="C219" s="45" t="s">
        <v>332</v>
      </c>
      <c r="D219" s="45" t="s">
        <v>270</v>
      </c>
      <c r="E219" s="45"/>
      <c r="F219" s="193">
        <f>+'8'!E219</f>
        <v>358024.11</v>
      </c>
      <c r="G219" s="82"/>
      <c r="H219" s="82"/>
      <c r="I219" s="7"/>
      <c r="J219" s="7"/>
      <c r="K219" s="7"/>
    </row>
    <row r="220" spans="1:11" x14ac:dyDescent="0.35">
      <c r="A220" s="44" t="s">
        <v>333</v>
      </c>
      <c r="B220" s="45">
        <v>723</v>
      </c>
      <c r="C220" s="45" t="s">
        <v>332</v>
      </c>
      <c r="D220" s="45" t="s">
        <v>334</v>
      </c>
      <c r="E220" s="45" t="s">
        <v>16</v>
      </c>
      <c r="F220" s="193">
        <f>+'8'!E220</f>
        <v>358024.11</v>
      </c>
      <c r="G220" s="82"/>
      <c r="H220" s="82"/>
      <c r="I220" s="7"/>
      <c r="J220" s="7"/>
      <c r="K220" s="7"/>
    </row>
    <row r="221" spans="1:11" x14ac:dyDescent="0.35">
      <c r="A221" s="44" t="s">
        <v>335</v>
      </c>
      <c r="B221" s="45">
        <v>723</v>
      </c>
      <c r="C221" s="45" t="s">
        <v>332</v>
      </c>
      <c r="D221" s="45" t="s">
        <v>334</v>
      </c>
      <c r="E221" s="45" t="s">
        <v>129</v>
      </c>
      <c r="F221" s="193">
        <f>+'8'!E221</f>
        <v>358024.11</v>
      </c>
      <c r="G221" s="82"/>
      <c r="H221" s="82"/>
      <c r="I221" s="7"/>
      <c r="J221" s="7"/>
      <c r="K221" s="7"/>
    </row>
    <row r="222" spans="1:11" ht="18.600000000000001" thickBot="1" x14ac:dyDescent="0.4">
      <c r="A222" s="54" t="s">
        <v>333</v>
      </c>
      <c r="B222" s="45">
        <v>723</v>
      </c>
      <c r="C222" s="55" t="s">
        <v>332</v>
      </c>
      <c r="D222" s="55" t="s">
        <v>334</v>
      </c>
      <c r="E222" s="55" t="s">
        <v>74</v>
      </c>
      <c r="F222" s="193">
        <f>+'8'!E222</f>
        <v>358024.11</v>
      </c>
      <c r="G222" s="82"/>
      <c r="H222" s="82"/>
      <c r="I222" s="7"/>
      <c r="J222" s="7"/>
      <c r="K222" s="7"/>
    </row>
  </sheetData>
  <mergeCells count="2">
    <mergeCell ref="A4:F4"/>
    <mergeCell ref="A2:F2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.5546875" style="7" customWidth="1"/>
    <col min="3" max="3" width="15.21875" style="24" customWidth="1"/>
    <col min="4" max="4" width="18.109375" style="24" customWidth="1"/>
    <col min="5" max="5" width="12" style="24" customWidth="1"/>
    <col min="6" max="7" width="23.5546875" style="24" customWidth="1"/>
    <col min="8" max="9" width="15.5546875" style="82" customWidth="1"/>
    <col min="10" max="11" width="9.109375" style="82"/>
    <col min="12" max="16384" width="9.109375" style="7"/>
  </cols>
  <sheetData>
    <row r="1" spans="1:7" x14ac:dyDescent="0.35">
      <c r="G1" s="27" t="s">
        <v>254</v>
      </c>
    </row>
    <row r="2" spans="1:7" ht="37.799999999999997" customHeight="1" x14ac:dyDescent="0.35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5">
      <c r="A4" s="231" t="s">
        <v>481</v>
      </c>
      <c r="B4" s="231"/>
      <c r="C4" s="231"/>
      <c r="D4" s="231"/>
      <c r="E4" s="231"/>
      <c r="F4" s="231"/>
      <c r="G4" s="231"/>
    </row>
    <row r="5" spans="1:7" ht="18.600000000000001" thickBot="1" x14ac:dyDescent="0.4">
      <c r="A5" s="9"/>
      <c r="B5" s="9"/>
      <c r="C5" s="131"/>
      <c r="D5" s="102"/>
      <c r="E5" s="102"/>
      <c r="F5" s="102"/>
      <c r="G5" s="188" t="s">
        <v>453</v>
      </c>
    </row>
    <row r="6" spans="1:7" ht="18.600000000000001" thickBot="1" x14ac:dyDescent="0.4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4.799999999999997" x14ac:dyDescent="0.35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5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4.799999999999997" x14ac:dyDescent="0.35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x14ac:dyDescent="0.35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6" x14ac:dyDescent="0.35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6" x14ac:dyDescent="0.35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5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54" x14ac:dyDescent="0.35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x14ac:dyDescent="0.35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5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4" x14ac:dyDescent="0.35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2.2" x14ac:dyDescent="0.35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x14ac:dyDescent="0.35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6" x14ac:dyDescent="0.35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6" x14ac:dyDescent="0.35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5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54" x14ac:dyDescent="0.35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x14ac:dyDescent="0.35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5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6" x14ac:dyDescent="0.35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4" x14ac:dyDescent="0.35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6" x14ac:dyDescent="0.35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6" x14ac:dyDescent="0.35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6" x14ac:dyDescent="0.35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5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5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5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5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5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5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6" x14ac:dyDescent="0.35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0" x14ac:dyDescent="0.35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6" x14ac:dyDescent="0.35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6" x14ac:dyDescent="0.35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5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5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5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6" hidden="1" x14ac:dyDescent="0.35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6" hidden="1" x14ac:dyDescent="0.35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5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5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5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6" hidden="1" x14ac:dyDescent="0.35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5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5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x14ac:dyDescent="0.35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6" x14ac:dyDescent="0.35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6" x14ac:dyDescent="0.35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5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5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5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5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x14ac:dyDescent="0.35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6" x14ac:dyDescent="0.35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6" x14ac:dyDescent="0.35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5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6" x14ac:dyDescent="0.35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6" x14ac:dyDescent="0.35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6" x14ac:dyDescent="0.35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5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5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6" x14ac:dyDescent="0.35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5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5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5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5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5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5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5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x14ac:dyDescent="0.35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6" x14ac:dyDescent="0.35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6" x14ac:dyDescent="0.35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54" x14ac:dyDescent="0.35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x14ac:dyDescent="0.35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5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4" x14ac:dyDescent="0.35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6" x14ac:dyDescent="0.35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6" x14ac:dyDescent="0.35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5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4.799999999999997" x14ac:dyDescent="0.35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5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x14ac:dyDescent="0.35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6" x14ac:dyDescent="0.35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6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6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6" x14ac:dyDescent="0.35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5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5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5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5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5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4.799999999999997" x14ac:dyDescent="0.35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5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4" x14ac:dyDescent="0.35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6" x14ac:dyDescent="0.35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6" x14ac:dyDescent="0.35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6" x14ac:dyDescent="0.35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idden="1" x14ac:dyDescent="0.35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6" hidden="1" x14ac:dyDescent="0.35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4" hidden="1" x14ac:dyDescent="0.35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6" hidden="1" x14ac:dyDescent="0.35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6" hidden="1" x14ac:dyDescent="0.35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5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x14ac:dyDescent="0.35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6" x14ac:dyDescent="0.35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6" x14ac:dyDescent="0.35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5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6" x14ac:dyDescent="0.35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6" x14ac:dyDescent="0.35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6" x14ac:dyDescent="0.35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5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5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x14ac:dyDescent="0.35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6" x14ac:dyDescent="0.35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6" x14ac:dyDescent="0.35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5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6" x14ac:dyDescent="0.35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6" x14ac:dyDescent="0.35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5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5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5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x14ac:dyDescent="0.35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6" x14ac:dyDescent="0.35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5.4" x14ac:dyDescent="0.35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5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6" x14ac:dyDescent="0.35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5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idden="1" x14ac:dyDescent="0.35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idden="1" x14ac:dyDescent="0.35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6" hidden="1" x14ac:dyDescent="0.35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6" hidden="1" x14ac:dyDescent="0.35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5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x14ac:dyDescent="0.35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6" x14ac:dyDescent="0.35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6" x14ac:dyDescent="0.35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5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5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x14ac:dyDescent="0.35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6" x14ac:dyDescent="0.35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6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x14ac:dyDescent="0.35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6" x14ac:dyDescent="0.35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6" x14ac:dyDescent="0.35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6" x14ac:dyDescent="0.35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5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6" x14ac:dyDescent="0.35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6" x14ac:dyDescent="0.35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6" x14ac:dyDescent="0.35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5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5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4.799999999999997" x14ac:dyDescent="0.35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x14ac:dyDescent="0.35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6" x14ac:dyDescent="0.35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6" x14ac:dyDescent="0.35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5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6" x14ac:dyDescent="0.35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6" x14ac:dyDescent="0.35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5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6" x14ac:dyDescent="0.35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6" x14ac:dyDescent="0.35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6" x14ac:dyDescent="0.35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5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5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5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x14ac:dyDescent="0.35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6" x14ac:dyDescent="0.35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6" x14ac:dyDescent="0.35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6" x14ac:dyDescent="0.35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54" x14ac:dyDescent="0.35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5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5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6" x14ac:dyDescent="0.35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6" x14ac:dyDescent="0.35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6" x14ac:dyDescent="0.35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6" x14ac:dyDescent="0.35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5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5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5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5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5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5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5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5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x14ac:dyDescent="0.35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6" x14ac:dyDescent="0.35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6" x14ac:dyDescent="0.35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5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5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5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4.799999999999997" x14ac:dyDescent="0.35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x14ac:dyDescent="0.35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x14ac:dyDescent="0.35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6" x14ac:dyDescent="0.35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6" x14ac:dyDescent="0.35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5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5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5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2.2" x14ac:dyDescent="0.35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x14ac:dyDescent="0.35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x14ac:dyDescent="0.35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6" x14ac:dyDescent="0.35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6" x14ac:dyDescent="0.35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5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5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8.600000000000001" thickBot="1" x14ac:dyDescent="0.4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abSelected="1" zoomScale="60" zoomScaleNormal="60" workbookViewId="0">
      <selection activeCell="O11" sqref="O11"/>
    </sheetView>
  </sheetViews>
  <sheetFormatPr defaultColWidth="9.109375" defaultRowHeight="18" x14ac:dyDescent="0.35"/>
  <cols>
    <col min="1" max="1" width="71.33203125" style="7" customWidth="1"/>
    <col min="2" max="2" width="39.21875" style="7" customWidth="1"/>
    <col min="3" max="3" width="25" style="7" customWidth="1"/>
    <col min="4" max="16384" width="9.109375" style="7"/>
  </cols>
  <sheetData>
    <row r="1" spans="1:3" x14ac:dyDescent="0.35">
      <c r="B1" s="58"/>
      <c r="C1" s="27" t="s">
        <v>255</v>
      </c>
    </row>
    <row r="2" spans="1:3" ht="37.799999999999997" customHeight="1" x14ac:dyDescent="0.35">
      <c r="A2" s="218" t="s">
        <v>508</v>
      </c>
      <c r="B2" s="218"/>
      <c r="C2" s="218"/>
    </row>
    <row r="3" spans="1:3" x14ac:dyDescent="0.35">
      <c r="C3" s="27"/>
    </row>
    <row r="4" spans="1:3" x14ac:dyDescent="0.35">
      <c r="A4" s="230" t="s">
        <v>470</v>
      </c>
      <c r="B4" s="230"/>
      <c r="C4" s="230"/>
    </row>
    <row r="5" spans="1:3" x14ac:dyDescent="0.35">
      <c r="A5" s="230" t="s">
        <v>75</v>
      </c>
      <c r="B5" s="230"/>
      <c r="C5" s="230"/>
    </row>
    <row r="6" spans="1:3" x14ac:dyDescent="0.35">
      <c r="C6" s="188" t="s">
        <v>453</v>
      </c>
    </row>
    <row r="7" spans="1:3" s="111" customFormat="1" x14ac:dyDescent="0.35">
      <c r="A7" s="12" t="s">
        <v>0</v>
      </c>
      <c r="B7" s="12" t="s">
        <v>23</v>
      </c>
      <c r="C7" s="12" t="s">
        <v>8</v>
      </c>
    </row>
    <row r="8" spans="1:3" s="112" customFormat="1" ht="35.4" x14ac:dyDescent="0.35">
      <c r="A8" s="88" t="s">
        <v>374</v>
      </c>
      <c r="B8" s="61" t="s">
        <v>228</v>
      </c>
      <c r="C8" s="175">
        <f>C9+C14+C19+C28</f>
        <v>11069978.179999992</v>
      </c>
    </row>
    <row r="9" spans="1:3" s="111" customFormat="1" ht="35.4" x14ac:dyDescent="0.35">
      <c r="A9" s="88" t="s">
        <v>37</v>
      </c>
      <c r="B9" s="61" t="s">
        <v>388</v>
      </c>
      <c r="C9" s="175">
        <f>C10-C12</f>
        <v>0</v>
      </c>
    </row>
    <row r="10" spans="1:3" s="111" customFormat="1" ht="36" x14ac:dyDescent="0.35">
      <c r="A10" s="89" t="s">
        <v>407</v>
      </c>
      <c r="B10" s="5" t="s">
        <v>229</v>
      </c>
      <c r="C10" s="176">
        <f>+C11</f>
        <v>0</v>
      </c>
    </row>
    <row r="11" spans="1:3" s="111" customFormat="1" ht="71.400000000000006" x14ac:dyDescent="0.35">
      <c r="A11" s="89" t="s">
        <v>458</v>
      </c>
      <c r="B11" s="5" t="s">
        <v>230</v>
      </c>
      <c r="C11" s="176">
        <v>0</v>
      </c>
    </row>
    <row r="12" spans="1:3" s="111" customFormat="1" ht="36" x14ac:dyDescent="0.35">
      <c r="A12" s="89" t="s">
        <v>375</v>
      </c>
      <c r="B12" s="5" t="s">
        <v>382</v>
      </c>
      <c r="C12" s="176">
        <f>+C13</f>
        <v>0</v>
      </c>
    </row>
    <row r="13" spans="1:3" s="112" customFormat="1" ht="54" x14ac:dyDescent="0.35">
      <c r="A13" s="89" t="s">
        <v>409</v>
      </c>
      <c r="B13" s="5" t="s">
        <v>381</v>
      </c>
      <c r="C13" s="176">
        <v>0</v>
      </c>
    </row>
    <row r="14" spans="1:3" s="112" customFormat="1" ht="34.799999999999997" x14ac:dyDescent="0.35">
      <c r="A14" s="113" t="s">
        <v>410</v>
      </c>
      <c r="B14" s="61" t="s">
        <v>384</v>
      </c>
      <c r="C14" s="175">
        <f>+C15-C17</f>
        <v>0</v>
      </c>
    </row>
    <row r="15" spans="1:3" s="111" customFormat="1" ht="54" x14ac:dyDescent="0.35">
      <c r="A15" s="89" t="s">
        <v>411</v>
      </c>
      <c r="B15" s="5" t="s">
        <v>385</v>
      </c>
      <c r="C15" s="176">
        <f>+C16</f>
        <v>0</v>
      </c>
    </row>
    <row r="16" spans="1:3" s="111" customFormat="1" ht="71.400000000000006" x14ac:dyDescent="0.35">
      <c r="A16" s="89" t="s">
        <v>412</v>
      </c>
      <c r="B16" s="5" t="s">
        <v>383</v>
      </c>
      <c r="C16" s="176">
        <v>0</v>
      </c>
    </row>
    <row r="17" spans="1:3" s="112" customFormat="1" ht="54" x14ac:dyDescent="0.35">
      <c r="A17" s="89" t="s">
        <v>376</v>
      </c>
      <c r="B17" s="5" t="s">
        <v>387</v>
      </c>
      <c r="C17" s="177">
        <f>+C18</f>
        <v>0</v>
      </c>
    </row>
    <row r="18" spans="1:3" s="111" customFormat="1" ht="89.4" x14ac:dyDescent="0.35">
      <c r="A18" s="89" t="s">
        <v>413</v>
      </c>
      <c r="B18" s="5" t="s">
        <v>386</v>
      </c>
      <c r="C18" s="177">
        <v>0</v>
      </c>
    </row>
    <row r="19" spans="1:3" s="111" customFormat="1" ht="35.4" x14ac:dyDescent="0.35">
      <c r="A19" s="88" t="s">
        <v>231</v>
      </c>
      <c r="B19" s="186" t="s">
        <v>232</v>
      </c>
      <c r="C19" s="178">
        <f>C20+C24</f>
        <v>11069978.179999992</v>
      </c>
    </row>
    <row r="20" spans="1:3" x14ac:dyDescent="0.35">
      <c r="A20" s="89" t="s">
        <v>233</v>
      </c>
      <c r="B20" s="187" t="s">
        <v>234</v>
      </c>
      <c r="C20" s="179">
        <f>C21</f>
        <v>-83565552.400000006</v>
      </c>
    </row>
    <row r="21" spans="1:3" x14ac:dyDescent="0.35">
      <c r="A21" s="89" t="s">
        <v>377</v>
      </c>
      <c r="B21" s="187" t="s">
        <v>235</v>
      </c>
      <c r="C21" s="180">
        <f>C22</f>
        <v>-83565552.400000006</v>
      </c>
    </row>
    <row r="22" spans="1:3" x14ac:dyDescent="0.35">
      <c r="A22" s="89" t="s">
        <v>236</v>
      </c>
      <c r="B22" s="187" t="s">
        <v>237</v>
      </c>
      <c r="C22" s="180">
        <f>C23</f>
        <v>-83565552.400000006</v>
      </c>
    </row>
    <row r="23" spans="1:3" ht="54" x14ac:dyDescent="0.35">
      <c r="A23" s="89" t="s">
        <v>378</v>
      </c>
      <c r="B23" s="187" t="s">
        <v>238</v>
      </c>
      <c r="C23" s="180">
        <f>+-'1'!D8</f>
        <v>-83565552.400000006</v>
      </c>
    </row>
    <row r="24" spans="1:3" x14ac:dyDescent="0.35">
      <c r="A24" s="89" t="s">
        <v>24</v>
      </c>
      <c r="B24" s="187" t="s">
        <v>239</v>
      </c>
      <c r="C24" s="180">
        <f>C25</f>
        <v>94635530.579999998</v>
      </c>
    </row>
    <row r="25" spans="1:3" x14ac:dyDescent="0.35">
      <c r="A25" s="89" t="s">
        <v>25</v>
      </c>
      <c r="B25" s="187" t="s">
        <v>240</v>
      </c>
      <c r="C25" s="180">
        <f>C26</f>
        <v>94635530.579999998</v>
      </c>
    </row>
    <row r="26" spans="1:3" x14ac:dyDescent="0.35">
      <c r="A26" s="89" t="s">
        <v>241</v>
      </c>
      <c r="B26" s="187" t="s">
        <v>242</v>
      </c>
      <c r="C26" s="180">
        <f>C27</f>
        <v>94635530.579999998</v>
      </c>
    </row>
    <row r="27" spans="1:3" ht="54" x14ac:dyDescent="0.35">
      <c r="A27" s="89" t="s">
        <v>379</v>
      </c>
      <c r="B27" s="187" t="s">
        <v>243</v>
      </c>
      <c r="C27" s="180">
        <f>+'6'!D29</f>
        <v>94635530.579999998</v>
      </c>
    </row>
    <row r="28" spans="1:3" ht="35.4" x14ac:dyDescent="0.35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74.77734375" style="7" customWidth="1"/>
    <col min="2" max="2" width="36.109375" style="7" customWidth="1"/>
    <col min="3" max="3" width="17.109375" style="7" customWidth="1"/>
    <col min="4" max="4" width="19.33203125" style="7" customWidth="1"/>
    <col min="5" max="16384" width="9.109375" style="7"/>
  </cols>
  <sheetData>
    <row r="1" spans="1:4" x14ac:dyDescent="0.35">
      <c r="D1" s="27" t="s">
        <v>256</v>
      </c>
    </row>
    <row r="2" spans="1:4" ht="34.799999999999997" customHeight="1" x14ac:dyDescent="0.35">
      <c r="A2" s="218" t="s">
        <v>504</v>
      </c>
      <c r="B2" s="218"/>
      <c r="C2" s="218"/>
      <c r="D2" s="218"/>
    </row>
    <row r="4" spans="1:4" x14ac:dyDescent="0.35">
      <c r="A4" s="223" t="s">
        <v>471</v>
      </c>
      <c r="B4" s="223"/>
      <c r="C4" s="223"/>
      <c r="D4" s="223"/>
    </row>
    <row r="5" spans="1:4" x14ac:dyDescent="0.35">
      <c r="A5" s="230" t="s">
        <v>75</v>
      </c>
      <c r="B5" s="230"/>
    </row>
    <row r="6" spans="1:4" x14ac:dyDescent="0.35">
      <c r="D6" s="188" t="s">
        <v>453</v>
      </c>
    </row>
    <row r="7" spans="1:4" s="111" customFormat="1" x14ac:dyDescent="0.35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5.4" x14ac:dyDescent="0.35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5.4" x14ac:dyDescent="0.35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6" x14ac:dyDescent="0.35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2" x14ac:dyDescent="0.35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6" x14ac:dyDescent="0.35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54" x14ac:dyDescent="0.35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4.799999999999997" x14ac:dyDescent="0.35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4" x14ac:dyDescent="0.35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71.400000000000006" x14ac:dyDescent="0.35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4" x14ac:dyDescent="0.35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89.4" x14ac:dyDescent="0.35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5.4" x14ac:dyDescent="0.35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5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5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5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4" x14ac:dyDescent="0.35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5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5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5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4" x14ac:dyDescent="0.35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5.4" x14ac:dyDescent="0.35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60" zoomScaleNormal="60" workbookViewId="0">
      <selection activeCell="F16" sqref="F16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7773437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7" t="s">
        <v>257</v>
      </c>
    </row>
    <row r="2" spans="1:11" x14ac:dyDescent="0.35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5">
      <c r="K3" s="27"/>
    </row>
    <row r="4" spans="1:11" x14ac:dyDescent="0.35">
      <c r="B4" s="6"/>
    </row>
    <row r="5" spans="1:11" x14ac:dyDescent="0.35">
      <c r="E5" s="6"/>
    </row>
    <row r="6" spans="1:11" x14ac:dyDescent="0.35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5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" customHeight="1" x14ac:dyDescent="0.25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5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5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5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2" customHeight="1" x14ac:dyDescent="0.35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5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2" customHeight="1" x14ac:dyDescent="0.35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2" customHeight="1" x14ac:dyDescent="0.35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09375" defaultRowHeight="18" x14ac:dyDescent="0.25"/>
  <cols>
    <col min="1" max="1" width="8.109375" style="1" bestFit="1" customWidth="1"/>
    <col min="2" max="2" width="22.21875" style="1" customWidth="1"/>
    <col min="3" max="10" width="17.88671875" style="1" customWidth="1"/>
    <col min="11" max="16384" width="9.109375" style="1"/>
  </cols>
  <sheetData>
    <row r="1" spans="1:11" s="33" customFormat="1" ht="36.6" thickBot="1" x14ac:dyDescent="0.3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" customHeight="1" x14ac:dyDescent="0.25">
      <c r="A2" s="241">
        <v>2023</v>
      </c>
      <c r="B2" s="181">
        <f>+'1'!D8</f>
        <v>83565552.400000006</v>
      </c>
      <c r="C2" s="244">
        <f>+'1'!D9</f>
        <v>25032618.82</v>
      </c>
      <c r="D2" s="244">
        <f>+'6'!D29</f>
        <v>94635530.579999998</v>
      </c>
      <c r="E2" s="244">
        <f>+B2-D2</f>
        <v>-11069978.179999992</v>
      </c>
      <c r="F2" s="247" t="s">
        <v>94</v>
      </c>
      <c r="G2" s="244">
        <f>+E2</f>
        <v>-11069978.179999992</v>
      </c>
      <c r="H2" s="236">
        <f>+D2</f>
        <v>94635530.579999998</v>
      </c>
      <c r="I2" s="233">
        <f>+(G2*100)/C2</f>
        <v>-44.222213662901105</v>
      </c>
      <c r="J2" s="236">
        <f>+(D2-B3)*15%</f>
        <v>5415389.5499999998</v>
      </c>
    </row>
    <row r="3" spans="1:11" ht="23.4" customHeight="1" x14ac:dyDescent="0.25">
      <c r="A3" s="242"/>
      <c r="B3" s="182">
        <f>+'1'!D50</f>
        <v>58532933.579999998</v>
      </c>
      <c r="C3" s="245"/>
      <c r="D3" s="246"/>
      <c r="E3" s="246"/>
      <c r="F3" s="248"/>
      <c r="G3" s="246"/>
      <c r="H3" s="237"/>
      <c r="I3" s="234"/>
      <c r="J3" s="237"/>
    </row>
    <row r="4" spans="1:11" ht="23.4" customHeight="1" thickBot="1" x14ac:dyDescent="0.3">
      <c r="A4" s="243"/>
      <c r="B4" s="183">
        <f>+'1'!D50-'1'!D52</f>
        <v>47997873.579999998</v>
      </c>
      <c r="C4" s="183">
        <f>+C2*0.1</f>
        <v>2503261.8820000002</v>
      </c>
      <c r="D4" s="240"/>
      <c r="E4" s="240"/>
      <c r="F4" s="249"/>
      <c r="G4" s="240"/>
      <c r="H4" s="238"/>
      <c r="I4" s="235"/>
      <c r="J4" s="238"/>
    </row>
    <row r="5" spans="1:11" ht="23.4" customHeight="1" x14ac:dyDescent="0.25">
      <c r="A5" s="241">
        <v>2024</v>
      </c>
      <c r="B5" s="181">
        <f>+'2'!D8</f>
        <v>73243857.280000001</v>
      </c>
      <c r="C5" s="244">
        <f>+'2'!D9</f>
        <v>24783707.280000001</v>
      </c>
      <c r="D5" s="244">
        <f>+'7'!D29</f>
        <v>73313685.170000002</v>
      </c>
      <c r="E5" s="244">
        <f t="shared" ref="E5" si="0">+B5-D5</f>
        <v>-69827.890000000596</v>
      </c>
      <c r="F5" s="174">
        <v>2.5</v>
      </c>
      <c r="G5" s="244">
        <f>+-F6+E5</f>
        <v>-691166.26925000071</v>
      </c>
      <c r="H5" s="236">
        <f>+D5+F6</f>
        <v>73935023.549250007</v>
      </c>
      <c r="I5" s="233">
        <f t="shared" ref="I5" si="1">+(G5*100)/C5</f>
        <v>-2.7887929010836858</v>
      </c>
      <c r="J5" s="236">
        <f t="shared" ref="J5" si="2">+(D5-B6)*15%</f>
        <v>3728030.2755</v>
      </c>
    </row>
    <row r="6" spans="1:11" ht="23.4" customHeight="1" x14ac:dyDescent="0.25">
      <c r="A6" s="242"/>
      <c r="B6" s="182">
        <f>+'2'!D46</f>
        <v>48460150</v>
      </c>
      <c r="C6" s="245"/>
      <c r="D6" s="246"/>
      <c r="E6" s="246"/>
      <c r="F6" s="239">
        <f>+(D5-B6)*2.5%</f>
        <v>621338.37925000011</v>
      </c>
      <c r="G6" s="246"/>
      <c r="H6" s="237"/>
      <c r="I6" s="234"/>
      <c r="J6" s="237"/>
    </row>
    <row r="7" spans="1:11" ht="23.4" customHeight="1" thickBot="1" x14ac:dyDescent="0.3">
      <c r="A7" s="243"/>
      <c r="B7" s="183">
        <f>+'2'!D46-'2'!D48</f>
        <v>41848100</v>
      </c>
      <c r="C7" s="183">
        <f>+C5*0.1</f>
        <v>2478370.7280000001</v>
      </c>
      <c r="D7" s="240"/>
      <c r="E7" s="240"/>
      <c r="F7" s="240"/>
      <c r="G7" s="240"/>
      <c r="H7" s="238"/>
      <c r="I7" s="235"/>
      <c r="J7" s="238"/>
    </row>
    <row r="8" spans="1:11" ht="23.4" customHeight="1" x14ac:dyDescent="0.25">
      <c r="A8" s="241">
        <v>2025</v>
      </c>
      <c r="B8" s="181">
        <f>+'2'!E8</f>
        <v>73679937.280000001</v>
      </c>
      <c r="C8" s="244">
        <f>+'2'!E9</f>
        <v>25420987.280000001</v>
      </c>
      <c r="D8" s="244">
        <f>+'7'!E29</f>
        <v>73904365.170000002</v>
      </c>
      <c r="E8" s="244">
        <f t="shared" ref="E8" si="3">+B8-D8</f>
        <v>-224427.8900000006</v>
      </c>
      <c r="F8" s="174">
        <v>5</v>
      </c>
      <c r="G8" s="244">
        <f>+-F9+E8</f>
        <v>-1506698.6485000008</v>
      </c>
      <c r="H8" s="236">
        <f>+D8+F9</f>
        <v>75186635.928499997</v>
      </c>
      <c r="I8" s="233">
        <f t="shared" ref="I8" si="4">+(G8*100)/C8</f>
        <v>-5.9269871461105614</v>
      </c>
      <c r="J8" s="236">
        <f t="shared" ref="J8" si="5">+(D8-B9)*15%</f>
        <v>3846812.2755</v>
      </c>
    </row>
    <row r="9" spans="1:11" ht="23.4" customHeight="1" x14ac:dyDescent="0.25">
      <c r="A9" s="242"/>
      <c r="B9" s="182">
        <f>+'2'!E46</f>
        <v>48258950</v>
      </c>
      <c r="C9" s="245"/>
      <c r="D9" s="246"/>
      <c r="E9" s="246"/>
      <c r="F9" s="239">
        <f>+(D8-B9)*5%</f>
        <v>1282270.7585000002</v>
      </c>
      <c r="G9" s="246"/>
      <c r="H9" s="237"/>
      <c r="I9" s="234"/>
      <c r="J9" s="237"/>
    </row>
    <row r="10" spans="1:11" ht="23.4" customHeight="1" thickBot="1" x14ac:dyDescent="0.3">
      <c r="A10" s="243"/>
      <c r="B10" s="183">
        <f>+'2'!E46-'2'!E48</f>
        <v>41865000</v>
      </c>
      <c r="C10" s="183">
        <f>+C8*0.1</f>
        <v>2542098.7280000001</v>
      </c>
      <c r="D10" s="240"/>
      <c r="E10" s="240"/>
      <c r="F10" s="240"/>
      <c r="G10" s="240"/>
      <c r="H10" s="238"/>
      <c r="I10" s="235"/>
      <c r="J10" s="238"/>
    </row>
    <row r="12" spans="1:11" x14ac:dyDescent="0.25">
      <c r="G12" s="36"/>
      <c r="H12" s="36"/>
    </row>
    <row r="17" spans="2:2" x14ac:dyDescent="0.25">
      <c r="B17" s="35"/>
    </row>
    <row r="18" spans="2:2" x14ac:dyDescent="0.25">
      <c r="B18" s="35"/>
    </row>
    <row r="19" spans="2:2" x14ac:dyDescent="0.25">
      <c r="B19" s="35"/>
    </row>
    <row r="20" spans="2:2" x14ac:dyDescent="0.25">
      <c r="B20" s="35"/>
    </row>
    <row r="21" spans="2:2" x14ac:dyDescent="0.25">
      <c r="B21" s="35"/>
    </row>
    <row r="22" spans="2:2" x14ac:dyDescent="0.25">
      <c r="B22" s="35"/>
    </row>
    <row r="23" spans="2:2" x14ac:dyDescent="0.25">
      <c r="B23" s="35"/>
    </row>
    <row r="24" spans="2:2" x14ac:dyDescent="0.25">
      <c r="B24" s="35"/>
    </row>
  </sheetData>
  <mergeCells count="27">
    <mergeCell ref="A2:A4"/>
    <mergeCell ref="C2:C3"/>
    <mergeCell ref="D2:D4"/>
    <mergeCell ref="E2:E4"/>
    <mergeCell ref="H2:H4"/>
    <mergeCell ref="F2:F4"/>
    <mergeCell ref="G2:G4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I2:I4"/>
    <mergeCell ref="J2:J4"/>
    <mergeCell ref="I5:I7"/>
    <mergeCell ref="J5:J7"/>
    <mergeCell ref="I8:I10"/>
    <mergeCell ref="J8:J10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09375" defaultRowHeight="18" x14ac:dyDescent="0.25"/>
  <cols>
    <col min="1" max="1" width="75.5546875" style="58" customWidth="1"/>
    <col min="2" max="2" width="18.88671875" style="58" customWidth="1"/>
    <col min="3" max="3" width="27.88671875" style="58" customWidth="1"/>
    <col min="4" max="4" width="19" style="58" customWidth="1"/>
    <col min="5" max="5" width="20" style="58" customWidth="1"/>
    <col min="6" max="16384" width="9.109375" style="58"/>
  </cols>
  <sheetData>
    <row r="1" spans="1:5" x14ac:dyDescent="0.35">
      <c r="E1" s="27" t="s">
        <v>245</v>
      </c>
    </row>
    <row r="2" spans="1:5" ht="37.799999999999997" customHeight="1" x14ac:dyDescent="0.35">
      <c r="A2" s="218" t="s">
        <v>504</v>
      </c>
      <c r="B2" s="218"/>
      <c r="C2" s="218"/>
      <c r="D2" s="218"/>
      <c r="E2" s="218"/>
    </row>
    <row r="3" spans="1:5" x14ac:dyDescent="0.35">
      <c r="E3" s="27"/>
    </row>
    <row r="4" spans="1:5" s="66" customFormat="1" x14ac:dyDescent="0.25">
      <c r="A4" s="219" t="s">
        <v>472</v>
      </c>
      <c r="B4" s="219"/>
      <c r="C4" s="219"/>
      <c r="D4" s="219"/>
      <c r="E4" s="219"/>
    </row>
    <row r="5" spans="1:5" s="66" customFormat="1" x14ac:dyDescent="0.25">
      <c r="A5" s="129"/>
      <c r="B5" s="129"/>
      <c r="C5" s="129"/>
      <c r="E5" s="188" t="s">
        <v>453</v>
      </c>
    </row>
    <row r="6" spans="1:5" s="66" customFormat="1" x14ac:dyDescent="0.25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4" x14ac:dyDescent="0.25">
      <c r="A7" s="214"/>
      <c r="B7" s="2" t="s">
        <v>49</v>
      </c>
      <c r="C7" s="2" t="s">
        <v>50</v>
      </c>
      <c r="D7" s="221"/>
      <c r="E7" s="221"/>
    </row>
    <row r="8" spans="1:5" s="66" customFormat="1" x14ac:dyDescent="0.25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5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4.799999999999997" x14ac:dyDescent="0.25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17.399999999999999" x14ac:dyDescent="0.25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5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0" x14ac:dyDescent="0.25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26" x14ac:dyDescent="0.25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4" x14ac:dyDescent="0.25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08" x14ac:dyDescent="0.25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08" x14ac:dyDescent="0.25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2.2" x14ac:dyDescent="0.25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0" x14ac:dyDescent="0.25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44" x14ac:dyDescent="0.25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26" x14ac:dyDescent="0.25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26" x14ac:dyDescent="0.25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x14ac:dyDescent="0.25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5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x14ac:dyDescent="0.25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5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4" x14ac:dyDescent="0.25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5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6" x14ac:dyDescent="0.25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36" x14ac:dyDescent="0.25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ht="17.399999999999999" x14ac:dyDescent="0.25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2.2" x14ac:dyDescent="0.25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6" x14ac:dyDescent="0.25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08" x14ac:dyDescent="0.25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90" x14ac:dyDescent="0.25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34.799999999999997" x14ac:dyDescent="0.25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6" x14ac:dyDescent="0.25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4.799999999999997" x14ac:dyDescent="0.25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08" x14ac:dyDescent="0.25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54" x14ac:dyDescent="0.25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x14ac:dyDescent="0.25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54" x14ac:dyDescent="0.25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0" x14ac:dyDescent="0.25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x14ac:dyDescent="0.25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5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x14ac:dyDescent="0.25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36" x14ac:dyDescent="0.25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17.399999999999999" x14ac:dyDescent="0.25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4" x14ac:dyDescent="0.25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4.799999999999997" x14ac:dyDescent="0.25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54" x14ac:dyDescent="0.25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2" x14ac:dyDescent="0.25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5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4.799999999999997" x14ac:dyDescent="0.25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36" x14ac:dyDescent="0.25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54" x14ac:dyDescent="0.25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x14ac:dyDescent="0.25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0" x14ac:dyDescent="0.25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6" x14ac:dyDescent="0.25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6" x14ac:dyDescent="0.25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topLeftCell="A19"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7" t="s">
        <v>246</v>
      </c>
    </row>
    <row r="2" spans="1:3" ht="34.200000000000003" customHeight="1" x14ac:dyDescent="0.35">
      <c r="A2" s="218" t="s">
        <v>504</v>
      </c>
      <c r="B2" s="218"/>
      <c r="C2" s="218"/>
    </row>
    <row r="4" spans="1:3" ht="42" customHeight="1" x14ac:dyDescent="0.35">
      <c r="A4" s="223" t="s">
        <v>443</v>
      </c>
      <c r="B4" s="223"/>
      <c r="C4" s="223"/>
    </row>
    <row r="5" spans="1:3" x14ac:dyDescent="0.35">
      <c r="A5" s="102"/>
    </row>
    <row r="6" spans="1:3" s="25" customFormat="1" ht="54" x14ac:dyDescent="0.25">
      <c r="A6" s="2" t="s">
        <v>51</v>
      </c>
      <c r="B6" s="2" t="s">
        <v>44</v>
      </c>
      <c r="C6" s="2" t="s">
        <v>45</v>
      </c>
    </row>
    <row r="7" spans="1:3" s="25" customFormat="1" x14ac:dyDescent="0.25">
      <c r="A7" s="222" t="s">
        <v>56</v>
      </c>
      <c r="B7" s="222"/>
      <c r="C7" s="222"/>
    </row>
    <row r="8" spans="1:3" s="25" customFormat="1" ht="72" x14ac:dyDescent="0.25">
      <c r="A8" s="2">
        <v>723</v>
      </c>
      <c r="B8" s="2" t="s">
        <v>177</v>
      </c>
      <c r="C8" s="28" t="s">
        <v>178</v>
      </c>
    </row>
    <row r="9" spans="1:3" s="25" customFormat="1" ht="36" x14ac:dyDescent="0.25">
      <c r="A9" s="2">
        <v>723</v>
      </c>
      <c r="B9" s="2" t="s">
        <v>179</v>
      </c>
      <c r="C9" s="28" t="s">
        <v>143</v>
      </c>
    </row>
    <row r="10" spans="1:3" s="25" customFormat="1" ht="90" x14ac:dyDescent="0.25">
      <c r="A10" s="2">
        <v>723</v>
      </c>
      <c r="B10" s="2" t="s">
        <v>212</v>
      </c>
      <c r="C10" s="28" t="s">
        <v>211</v>
      </c>
    </row>
    <row r="11" spans="1:3" s="25" customFormat="1" ht="72" x14ac:dyDescent="0.25">
      <c r="A11" s="2">
        <v>723</v>
      </c>
      <c r="B11" s="2" t="s">
        <v>113</v>
      </c>
      <c r="C11" s="28" t="s">
        <v>135</v>
      </c>
    </row>
    <row r="12" spans="1:3" s="25" customFormat="1" ht="36" x14ac:dyDescent="0.25">
      <c r="A12" s="2">
        <v>723</v>
      </c>
      <c r="B12" s="2" t="s">
        <v>55</v>
      </c>
      <c r="C12" s="4" t="s">
        <v>97</v>
      </c>
    </row>
    <row r="13" spans="1:3" s="25" customFormat="1" ht="72" x14ac:dyDescent="0.25">
      <c r="A13" s="2">
        <v>723</v>
      </c>
      <c r="B13" s="2" t="s">
        <v>63</v>
      </c>
      <c r="C13" s="4" t="s">
        <v>180</v>
      </c>
    </row>
    <row r="14" spans="1:3" s="25" customFormat="1" ht="54" x14ac:dyDescent="0.25">
      <c r="A14" s="2">
        <v>723</v>
      </c>
      <c r="B14" s="2" t="s">
        <v>221</v>
      </c>
      <c r="C14" s="4" t="s">
        <v>222</v>
      </c>
    </row>
    <row r="15" spans="1:3" s="25" customFormat="1" ht="54" x14ac:dyDescent="0.25">
      <c r="A15" s="2">
        <v>723</v>
      </c>
      <c r="B15" s="2" t="s">
        <v>206</v>
      </c>
      <c r="C15" s="4" t="s">
        <v>205</v>
      </c>
    </row>
    <row r="16" spans="1:3" s="25" customFormat="1" ht="72" x14ac:dyDescent="0.25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5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5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5">
      <c r="A19" s="2">
        <v>723</v>
      </c>
      <c r="B19" s="2" t="s">
        <v>468</v>
      </c>
      <c r="C19" s="29" t="s">
        <v>469</v>
      </c>
    </row>
    <row r="20" spans="1:3" s="25" customFormat="1" ht="36" x14ac:dyDescent="0.25">
      <c r="A20" s="2">
        <v>723</v>
      </c>
      <c r="B20" s="2" t="s">
        <v>187</v>
      </c>
      <c r="C20" s="28" t="s">
        <v>215</v>
      </c>
    </row>
    <row r="21" spans="1:3" s="25" customFormat="1" ht="54" x14ac:dyDescent="0.25">
      <c r="A21" s="2">
        <v>723</v>
      </c>
      <c r="B21" s="2" t="s">
        <v>190</v>
      </c>
      <c r="C21" s="28" t="s">
        <v>191</v>
      </c>
    </row>
    <row r="22" spans="1:3" s="25" customFormat="1" ht="36" x14ac:dyDescent="0.25">
      <c r="A22" s="2">
        <v>723</v>
      </c>
      <c r="B22" s="2" t="s">
        <v>369</v>
      </c>
      <c r="C22" s="28" t="s">
        <v>359</v>
      </c>
    </row>
    <row r="23" spans="1:3" s="25" customFormat="1" ht="22.8" customHeight="1" x14ac:dyDescent="0.25">
      <c r="A23" s="2">
        <v>723</v>
      </c>
      <c r="B23" s="2" t="s">
        <v>181</v>
      </c>
      <c r="C23" s="29" t="s">
        <v>98</v>
      </c>
    </row>
    <row r="24" spans="1:3" ht="36" x14ac:dyDescent="0.35">
      <c r="A24" s="2">
        <v>723</v>
      </c>
      <c r="B24" s="5" t="s">
        <v>182</v>
      </c>
      <c r="C24" s="28" t="s">
        <v>100</v>
      </c>
    </row>
    <row r="25" spans="1:3" ht="36" x14ac:dyDescent="0.35">
      <c r="A25" s="2">
        <v>723</v>
      </c>
      <c r="B25" s="2" t="s">
        <v>183</v>
      </c>
      <c r="C25" s="28" t="s">
        <v>99</v>
      </c>
    </row>
    <row r="26" spans="1:3" ht="72" x14ac:dyDescent="0.35">
      <c r="A26" s="2">
        <v>723</v>
      </c>
      <c r="B26" s="2" t="s">
        <v>417</v>
      </c>
      <c r="C26" s="34" t="s">
        <v>416</v>
      </c>
    </row>
    <row r="27" spans="1:3" ht="36" x14ac:dyDescent="0.35">
      <c r="A27" s="2">
        <v>723</v>
      </c>
      <c r="B27" s="2" t="s">
        <v>367</v>
      </c>
      <c r="C27" s="34" t="s">
        <v>366</v>
      </c>
    </row>
    <row r="28" spans="1:3" ht="22.8" customHeight="1" x14ac:dyDescent="0.35">
      <c r="A28" s="2">
        <v>723</v>
      </c>
      <c r="B28" s="2" t="s">
        <v>184</v>
      </c>
      <c r="C28" s="34" t="s">
        <v>138</v>
      </c>
    </row>
    <row r="29" spans="1:3" ht="90" x14ac:dyDescent="0.35">
      <c r="A29" s="2">
        <v>723</v>
      </c>
      <c r="B29" s="2" t="s">
        <v>185</v>
      </c>
      <c r="C29" s="29" t="s">
        <v>139</v>
      </c>
    </row>
    <row r="30" spans="1:3" ht="36" x14ac:dyDescent="0.35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90.77734375" style="7" customWidth="1"/>
    <col min="4" max="16384" width="9.109375" style="7"/>
  </cols>
  <sheetData>
    <row r="1" spans="1:3" x14ac:dyDescent="0.35">
      <c r="C1" s="27" t="s">
        <v>247</v>
      </c>
    </row>
    <row r="2" spans="1:3" ht="43.8" customHeight="1" x14ac:dyDescent="0.35">
      <c r="A2" s="218" t="s">
        <v>504</v>
      </c>
      <c r="B2" s="218"/>
      <c r="C2" s="218"/>
    </row>
    <row r="3" spans="1:3" x14ac:dyDescent="0.35">
      <c r="C3" s="6"/>
    </row>
    <row r="4" spans="1:3" s="130" customFormat="1" ht="37.200000000000003" customHeight="1" x14ac:dyDescent="0.3">
      <c r="A4" s="227" t="s">
        <v>442</v>
      </c>
      <c r="B4" s="228"/>
      <c r="C4" s="228"/>
    </row>
    <row r="5" spans="1:3" x14ac:dyDescent="0.35">
      <c r="A5" s="131"/>
      <c r="B5" s="33"/>
      <c r="C5" s="132"/>
    </row>
    <row r="6" spans="1:3" s="25" customFormat="1" ht="34.799999999999997" x14ac:dyDescent="0.25">
      <c r="A6" s="143" t="s">
        <v>418</v>
      </c>
      <c r="B6" s="143" t="s">
        <v>419</v>
      </c>
      <c r="C6" s="26" t="s">
        <v>45</v>
      </c>
    </row>
    <row r="7" spans="1:3" ht="36" customHeight="1" x14ac:dyDescent="0.35">
      <c r="A7" s="224" t="s">
        <v>223</v>
      </c>
      <c r="B7" s="225"/>
      <c r="C7" s="226"/>
    </row>
    <row r="8" spans="1:3" s="25" customFormat="1" ht="28.8" customHeight="1" x14ac:dyDescent="0.25">
      <c r="A8" s="144">
        <v>182</v>
      </c>
      <c r="B8" s="143" t="s">
        <v>103</v>
      </c>
      <c r="C8" s="145" t="s">
        <v>3</v>
      </c>
    </row>
    <row r="9" spans="1:3" s="25" customFormat="1" ht="72" x14ac:dyDescent="0.25">
      <c r="A9" s="146">
        <v>182</v>
      </c>
      <c r="B9" s="5" t="s">
        <v>420</v>
      </c>
      <c r="C9" s="3" t="s">
        <v>421</v>
      </c>
    </row>
    <row r="10" spans="1:3" s="25" customFormat="1" ht="108" x14ac:dyDescent="0.25">
      <c r="A10" s="146">
        <v>182</v>
      </c>
      <c r="B10" s="5" t="s">
        <v>422</v>
      </c>
      <c r="C10" s="3" t="s">
        <v>423</v>
      </c>
    </row>
    <row r="11" spans="1:3" ht="36" x14ac:dyDescent="0.35">
      <c r="A11" s="146">
        <v>182</v>
      </c>
      <c r="B11" s="5" t="s">
        <v>424</v>
      </c>
      <c r="C11" s="3" t="s">
        <v>204</v>
      </c>
    </row>
    <row r="12" spans="1:3" ht="90" x14ac:dyDescent="0.35">
      <c r="A12" s="146">
        <v>182</v>
      </c>
      <c r="B12" s="5" t="s">
        <v>425</v>
      </c>
      <c r="C12" s="3" t="s">
        <v>163</v>
      </c>
    </row>
    <row r="13" spans="1:3" ht="90" x14ac:dyDescent="0.35">
      <c r="A13" s="146">
        <v>182</v>
      </c>
      <c r="B13" s="5" t="s">
        <v>426</v>
      </c>
      <c r="C13" s="147" t="s">
        <v>427</v>
      </c>
    </row>
    <row r="14" spans="1:3" ht="54" x14ac:dyDescent="0.35">
      <c r="A14" s="146">
        <v>182</v>
      </c>
      <c r="B14" s="5" t="s">
        <v>487</v>
      </c>
      <c r="C14" s="147" t="s">
        <v>484</v>
      </c>
    </row>
    <row r="15" spans="1:3" s="9" customFormat="1" ht="34.799999999999997" x14ac:dyDescent="0.3">
      <c r="A15" s="61">
        <v>182</v>
      </c>
      <c r="B15" s="26" t="s">
        <v>437</v>
      </c>
      <c r="C15" s="204" t="s">
        <v>494</v>
      </c>
    </row>
    <row r="16" spans="1:3" ht="108" x14ac:dyDescent="0.35">
      <c r="A16" s="5">
        <v>182</v>
      </c>
      <c r="B16" s="2" t="s">
        <v>438</v>
      </c>
      <c r="C16" s="147" t="s">
        <v>490</v>
      </c>
    </row>
    <row r="17" spans="1:6" ht="126" x14ac:dyDescent="0.35">
      <c r="A17" s="5">
        <v>182</v>
      </c>
      <c r="B17" s="2" t="s">
        <v>439</v>
      </c>
      <c r="C17" s="147" t="s">
        <v>491</v>
      </c>
      <c r="F17" s="111"/>
    </row>
    <row r="18" spans="1:6" ht="108" x14ac:dyDescent="0.35">
      <c r="A18" s="5">
        <v>182</v>
      </c>
      <c r="B18" s="2" t="s">
        <v>440</v>
      </c>
      <c r="C18" s="147" t="s">
        <v>492</v>
      </c>
    </row>
    <row r="19" spans="1:6" ht="108" x14ac:dyDescent="0.35">
      <c r="A19" s="5">
        <v>182</v>
      </c>
      <c r="B19" s="2" t="s">
        <v>441</v>
      </c>
      <c r="C19" s="147" t="s">
        <v>493</v>
      </c>
    </row>
    <row r="20" spans="1:6" ht="43.2" customHeight="1" x14ac:dyDescent="0.35">
      <c r="A20" s="144">
        <v>182</v>
      </c>
      <c r="B20" s="143" t="s">
        <v>428</v>
      </c>
      <c r="C20" s="145" t="s">
        <v>85</v>
      </c>
    </row>
    <row r="21" spans="1:6" ht="43.2" customHeight="1" x14ac:dyDescent="0.35">
      <c r="A21" s="144">
        <v>182</v>
      </c>
      <c r="B21" s="143" t="s">
        <v>107</v>
      </c>
      <c r="C21" s="145" t="s">
        <v>224</v>
      </c>
    </row>
    <row r="22" spans="1:6" ht="43.2" customHeight="1" x14ac:dyDescent="0.35">
      <c r="A22" s="146">
        <v>182</v>
      </c>
      <c r="B22" s="149" t="s">
        <v>429</v>
      </c>
      <c r="C22" s="148" t="s">
        <v>430</v>
      </c>
    </row>
    <row r="23" spans="1:6" ht="43.2" customHeight="1" x14ac:dyDescent="0.35">
      <c r="A23" s="144">
        <v>182</v>
      </c>
      <c r="B23" s="143" t="s">
        <v>109</v>
      </c>
      <c r="C23" s="145" t="s">
        <v>431</v>
      </c>
    </row>
    <row r="24" spans="1:6" ht="43.2" customHeight="1" x14ac:dyDescent="0.35">
      <c r="A24" s="136">
        <v>182</v>
      </c>
      <c r="B24" s="150" t="s">
        <v>432</v>
      </c>
      <c r="C24" s="151" t="s">
        <v>225</v>
      </c>
    </row>
    <row r="25" spans="1:6" ht="43.2" customHeight="1" x14ac:dyDescent="0.35">
      <c r="A25" s="136">
        <v>182</v>
      </c>
      <c r="B25" s="150" t="s">
        <v>433</v>
      </c>
      <c r="C25" s="148" t="s">
        <v>434</v>
      </c>
    </row>
    <row r="26" spans="1:6" ht="43.2" customHeight="1" x14ac:dyDescent="0.35">
      <c r="A26" s="152">
        <v>182</v>
      </c>
      <c r="B26" s="150" t="s">
        <v>435</v>
      </c>
      <c r="C26" s="156" t="s">
        <v>226</v>
      </c>
    </row>
    <row r="27" spans="1:6" ht="43.2" customHeight="1" x14ac:dyDescent="0.35">
      <c r="A27" s="2">
        <v>182</v>
      </c>
      <c r="B27" s="157" t="s">
        <v>436</v>
      </c>
      <c r="C27" s="148" t="s">
        <v>96</v>
      </c>
    </row>
    <row r="28" spans="1:6" s="9" customFormat="1" ht="121.8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5" customWidth="1"/>
    <col min="2" max="2" width="38.5546875" style="25" bestFit="1" customWidth="1"/>
    <col min="3" max="3" width="68.6640625" style="25" customWidth="1"/>
    <col min="4" max="16384" width="9.109375" style="25"/>
  </cols>
  <sheetData>
    <row r="1" spans="1:3" x14ac:dyDescent="0.35">
      <c r="C1" s="27" t="s">
        <v>248</v>
      </c>
    </row>
    <row r="2" spans="1:3" ht="37.200000000000003" customHeight="1" x14ac:dyDescent="0.35">
      <c r="A2" s="218" t="s">
        <v>504</v>
      </c>
      <c r="B2" s="218"/>
      <c r="C2" s="218"/>
    </row>
    <row r="3" spans="1:3" x14ac:dyDescent="0.25">
      <c r="B3" s="229"/>
      <c r="C3" s="229"/>
    </row>
    <row r="4" spans="1:3" ht="21.15" customHeight="1" x14ac:dyDescent="0.25">
      <c r="A4" s="219" t="s">
        <v>474</v>
      </c>
      <c r="B4" s="219"/>
      <c r="C4" s="219"/>
    </row>
    <row r="5" spans="1:3" ht="20.25" customHeight="1" x14ac:dyDescent="0.25">
      <c r="A5" s="219"/>
      <c r="B5" s="219"/>
      <c r="C5" s="219"/>
    </row>
    <row r="6" spans="1:3" ht="23.25" customHeight="1" x14ac:dyDescent="0.25"/>
    <row r="7" spans="1:3" ht="54" x14ac:dyDescent="0.25">
      <c r="A7" s="2" t="s">
        <v>46</v>
      </c>
      <c r="B7" s="2" t="s">
        <v>52</v>
      </c>
      <c r="C7" s="2" t="s">
        <v>53</v>
      </c>
    </row>
    <row r="8" spans="1:3" ht="36" x14ac:dyDescent="0.35">
      <c r="A8" s="153">
        <v>723</v>
      </c>
      <c r="B8" s="161"/>
      <c r="C8" s="154" t="s">
        <v>47</v>
      </c>
    </row>
    <row r="9" spans="1:3" customFormat="1" ht="54" x14ac:dyDescent="0.25">
      <c r="A9" s="153">
        <v>723</v>
      </c>
      <c r="B9" s="162" t="s">
        <v>444</v>
      </c>
      <c r="C9" s="155" t="s">
        <v>445</v>
      </c>
    </row>
    <row r="10" spans="1:3" customFormat="1" ht="36" x14ac:dyDescent="0.25">
      <c r="A10" s="153">
        <v>723</v>
      </c>
      <c r="B10" s="162" t="s">
        <v>446</v>
      </c>
      <c r="C10" s="155" t="s">
        <v>447</v>
      </c>
    </row>
    <row r="11" spans="1:3" customFormat="1" ht="54" x14ac:dyDescent="0.25">
      <c r="A11" s="153">
        <v>723</v>
      </c>
      <c r="B11" s="162" t="s">
        <v>448</v>
      </c>
      <c r="C11" s="155" t="s">
        <v>449</v>
      </c>
    </row>
    <row r="12" spans="1:3" customFormat="1" ht="54" x14ac:dyDescent="0.25">
      <c r="A12" s="153">
        <v>723</v>
      </c>
      <c r="B12" s="162" t="s">
        <v>450</v>
      </c>
      <c r="C12" s="155" t="s">
        <v>451</v>
      </c>
    </row>
    <row r="13" spans="1:3" ht="39.75" customHeight="1" x14ac:dyDescent="0.25">
      <c r="A13" s="30"/>
      <c r="B13" s="30"/>
      <c r="C13" s="30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1.109375" style="7" customWidth="1"/>
    <col min="5" max="16384" width="9.109375" style="7"/>
  </cols>
  <sheetData>
    <row r="1" spans="1:6" x14ac:dyDescent="0.35">
      <c r="C1" s="58"/>
      <c r="D1" s="27" t="s">
        <v>249</v>
      </c>
    </row>
    <row r="2" spans="1:6" ht="54" customHeight="1" x14ac:dyDescent="0.35">
      <c r="A2" s="218" t="s">
        <v>508</v>
      </c>
      <c r="B2" s="218"/>
      <c r="C2" s="218"/>
      <c r="D2" s="218"/>
    </row>
    <row r="3" spans="1:6" x14ac:dyDescent="0.35">
      <c r="D3" s="6"/>
    </row>
    <row r="4" spans="1:6" x14ac:dyDescent="0.35">
      <c r="A4" s="231" t="s">
        <v>475</v>
      </c>
      <c r="B4" s="231"/>
      <c r="C4" s="231"/>
      <c r="D4" s="231"/>
      <c r="E4" s="8"/>
      <c r="F4" s="8"/>
    </row>
    <row r="5" spans="1:6" x14ac:dyDescent="0.35">
      <c r="A5" s="231"/>
      <c r="B5" s="231"/>
      <c r="C5" s="231"/>
      <c r="D5" s="231"/>
      <c r="E5" s="8"/>
      <c r="F5" s="8"/>
    </row>
    <row r="6" spans="1:6" x14ac:dyDescent="0.35">
      <c r="A6" s="231"/>
      <c r="B6" s="231"/>
      <c r="C6" s="231"/>
      <c r="D6" s="231"/>
      <c r="E6" s="8"/>
      <c r="F6" s="8"/>
    </row>
    <row r="7" spans="1:6" x14ac:dyDescent="0.35">
      <c r="A7" s="230"/>
      <c r="B7" s="230"/>
      <c r="C7" s="230"/>
      <c r="D7" s="230"/>
      <c r="E7" s="9"/>
      <c r="F7" s="9"/>
    </row>
    <row r="8" spans="1:6" x14ac:dyDescent="0.35">
      <c r="A8" s="10"/>
      <c r="B8" s="10"/>
      <c r="C8" s="10"/>
      <c r="D8" s="188" t="s">
        <v>453</v>
      </c>
      <c r="E8" s="9"/>
      <c r="F8" s="9"/>
    </row>
    <row r="9" spans="1:6" ht="36" x14ac:dyDescent="0.35">
      <c r="A9" s="11" t="s">
        <v>33</v>
      </c>
      <c r="B9" s="12" t="s">
        <v>7</v>
      </c>
      <c r="C9" s="12" t="s">
        <v>34</v>
      </c>
      <c r="D9" s="12" t="s">
        <v>220</v>
      </c>
    </row>
    <row r="10" spans="1:6" x14ac:dyDescent="0.35">
      <c r="A10" s="13" t="s">
        <v>59</v>
      </c>
      <c r="B10" s="14" t="s">
        <v>9</v>
      </c>
      <c r="C10" s="14" t="s">
        <v>17</v>
      </c>
      <c r="D10" s="168">
        <f>SUM(D11:D15)</f>
        <v>19373136.52</v>
      </c>
    </row>
    <row r="11" spans="1:6" ht="54" x14ac:dyDescent="0.35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5">
      <c r="A12" s="15" t="s">
        <v>35</v>
      </c>
      <c r="B12" s="16" t="s">
        <v>9</v>
      </c>
      <c r="C12" s="16" t="s">
        <v>19</v>
      </c>
      <c r="D12" s="169">
        <f>+'8'!E18</f>
        <v>15947434.219999999</v>
      </c>
    </row>
    <row r="13" spans="1:6" x14ac:dyDescent="0.35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5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4.799999999999997" x14ac:dyDescent="0.35">
      <c r="A15" s="13" t="s">
        <v>83</v>
      </c>
      <c r="B15" s="16" t="s">
        <v>9</v>
      </c>
      <c r="C15" s="16" t="s">
        <v>82</v>
      </c>
      <c r="D15" s="169">
        <f>+'8'!E58</f>
        <v>711614</v>
      </c>
    </row>
    <row r="16" spans="1:6" x14ac:dyDescent="0.35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4.799999999999997" x14ac:dyDescent="0.35">
      <c r="A17" s="13" t="s">
        <v>67</v>
      </c>
      <c r="B17" s="18" t="s">
        <v>22</v>
      </c>
      <c r="C17" s="18">
        <v>10</v>
      </c>
      <c r="D17" s="168">
        <f>+'8'!E86</f>
        <v>500000</v>
      </c>
    </row>
    <row r="18" spans="1:4" x14ac:dyDescent="0.35">
      <c r="A18" s="19" t="s">
        <v>68</v>
      </c>
      <c r="B18" s="18" t="s">
        <v>19</v>
      </c>
      <c r="C18" s="18" t="s">
        <v>57</v>
      </c>
      <c r="D18" s="168">
        <f>+'8'!E97</f>
        <v>45938944.100000001</v>
      </c>
    </row>
    <row r="19" spans="1:4" ht="34.799999999999997" x14ac:dyDescent="0.35">
      <c r="A19" s="20" t="s">
        <v>43</v>
      </c>
      <c r="B19" s="18" t="s">
        <v>19</v>
      </c>
      <c r="C19" s="18">
        <v>12</v>
      </c>
      <c r="D19" s="168">
        <f>+'8'!E118</f>
        <v>1345000</v>
      </c>
    </row>
    <row r="20" spans="1:4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14753713.050000001</v>
      </c>
    </row>
    <row r="21" spans="1:4" x14ac:dyDescent="0.35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5">
      <c r="A22" s="15" t="s">
        <v>28</v>
      </c>
      <c r="B22" s="16" t="s">
        <v>12</v>
      </c>
      <c r="C22" s="16" t="s">
        <v>22</v>
      </c>
      <c r="D22" s="169">
        <f>+'8'!E133</f>
        <v>7412682.0500000007</v>
      </c>
    </row>
    <row r="23" spans="1:4" ht="36" x14ac:dyDescent="0.35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2.2" x14ac:dyDescent="0.35">
      <c r="A24" s="13" t="s">
        <v>173</v>
      </c>
      <c r="B24" s="14" t="s">
        <v>27</v>
      </c>
      <c r="C24" s="14" t="s">
        <v>12</v>
      </c>
      <c r="D24" s="168">
        <f>+'8'!E161</f>
        <v>60200</v>
      </c>
    </row>
    <row r="25" spans="1:4" x14ac:dyDescent="0.35">
      <c r="A25" s="13" t="s">
        <v>41</v>
      </c>
      <c r="B25" s="14" t="s">
        <v>13</v>
      </c>
      <c r="C25" s="14" t="s">
        <v>9</v>
      </c>
      <c r="D25" s="168">
        <f>+'8'!E174</f>
        <v>11318744.800000001</v>
      </c>
    </row>
    <row r="26" spans="1:4" x14ac:dyDescent="0.35">
      <c r="A26" s="21" t="s">
        <v>81</v>
      </c>
      <c r="B26" s="14" t="s">
        <v>66</v>
      </c>
      <c r="C26" s="14" t="s">
        <v>9</v>
      </c>
      <c r="D26" s="168">
        <f>+'8'!E199</f>
        <v>548568</v>
      </c>
    </row>
    <row r="27" spans="1:4" ht="34.799999999999997" x14ac:dyDescent="0.35">
      <c r="A27" s="13" t="s">
        <v>258</v>
      </c>
      <c r="B27" s="14" t="s">
        <v>82</v>
      </c>
      <c r="C27" s="14" t="s">
        <v>9</v>
      </c>
      <c r="D27" s="168">
        <f>+'8'!E207</f>
        <v>5000</v>
      </c>
    </row>
    <row r="28" spans="1:4" ht="34.799999999999997" x14ac:dyDescent="0.35">
      <c r="A28" s="13" t="s">
        <v>62</v>
      </c>
      <c r="B28" s="14">
        <v>14</v>
      </c>
      <c r="C28" s="14" t="s">
        <v>22</v>
      </c>
      <c r="D28" s="168">
        <f>+'8'!E215</f>
        <v>358024.11</v>
      </c>
    </row>
    <row r="29" spans="1:4" x14ac:dyDescent="0.35">
      <c r="A29" s="22" t="s">
        <v>58</v>
      </c>
      <c r="B29" s="23"/>
      <c r="C29" s="23"/>
      <c r="D29" s="170">
        <f>+D10+D16+D17+D18+D19+D20+D24+D25+D26+D27+D28</f>
        <v>94635530.579999998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21875" style="7" customWidth="1"/>
    <col min="6" max="16384" width="9.109375" style="7"/>
  </cols>
  <sheetData>
    <row r="1" spans="1:7" x14ac:dyDescent="0.35">
      <c r="E1" s="27" t="s">
        <v>250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</row>
    <row r="4" spans="1:7" x14ac:dyDescent="0.35">
      <c r="A4" s="231" t="s">
        <v>476</v>
      </c>
      <c r="B4" s="231"/>
      <c r="C4" s="231"/>
      <c r="D4" s="231"/>
      <c r="E4" s="231"/>
      <c r="F4" s="8"/>
      <c r="G4" s="8"/>
    </row>
    <row r="5" spans="1:7" x14ac:dyDescent="0.35">
      <c r="A5" s="231"/>
      <c r="B5" s="231"/>
      <c r="C5" s="231"/>
      <c r="D5" s="231"/>
      <c r="E5" s="231"/>
      <c r="F5" s="8"/>
      <c r="G5" s="8"/>
    </row>
    <row r="6" spans="1:7" x14ac:dyDescent="0.35">
      <c r="A6" s="231"/>
      <c r="B6" s="231"/>
      <c r="C6" s="231"/>
      <c r="D6" s="231"/>
      <c r="E6" s="231"/>
      <c r="F6" s="8"/>
      <c r="G6" s="8"/>
    </row>
    <row r="7" spans="1:7" x14ac:dyDescent="0.35">
      <c r="A7" s="230"/>
      <c r="B7" s="230"/>
      <c r="C7" s="230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200000000000003" customHeight="1" x14ac:dyDescent="0.25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x14ac:dyDescent="0.35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4" x14ac:dyDescent="0.35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5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x14ac:dyDescent="0.35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5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4.799999999999997" x14ac:dyDescent="0.35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5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4.799999999999997" x14ac:dyDescent="0.35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5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4.799999999999997" x14ac:dyDescent="0.35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4.799999999999997" x14ac:dyDescent="0.35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5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5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6" x14ac:dyDescent="0.35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2.2" x14ac:dyDescent="0.35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5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5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4.799999999999997" x14ac:dyDescent="0.35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4.799999999999997" x14ac:dyDescent="0.35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5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2"/>
  <sheetViews>
    <sheetView zoomScale="60" zoomScaleNormal="60" workbookViewId="0">
      <pane ySplit="7" topLeftCell="A20" activePane="bottomLeft" state="frozen"/>
      <selection activeCell="G56" sqref="G56"/>
      <selection pane="bottomLeft" activeCell="A3" sqref="A3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77734375" style="1" customWidth="1"/>
    <col min="4" max="4" width="12.44140625" style="1" customWidth="1"/>
    <col min="5" max="5" width="25.44140625" style="7" customWidth="1"/>
    <col min="6" max="6" width="9.109375" style="82" customWidth="1"/>
    <col min="7" max="16384" width="9.109375" style="7"/>
  </cols>
  <sheetData>
    <row r="1" spans="1:5" x14ac:dyDescent="0.35">
      <c r="D1" s="58"/>
      <c r="E1" s="27" t="s">
        <v>251</v>
      </c>
    </row>
    <row r="2" spans="1:5" ht="37.200000000000003" customHeight="1" x14ac:dyDescent="0.35">
      <c r="A2" s="218" t="s">
        <v>508</v>
      </c>
      <c r="B2" s="218"/>
      <c r="C2" s="218"/>
      <c r="D2" s="218"/>
      <c r="E2" s="218"/>
    </row>
    <row r="3" spans="1:5" x14ac:dyDescent="0.35">
      <c r="E3" s="27"/>
    </row>
    <row r="4" spans="1:5" ht="37.200000000000003" customHeight="1" x14ac:dyDescent="0.35">
      <c r="A4" s="231" t="s">
        <v>464</v>
      </c>
      <c r="B4" s="231"/>
      <c r="C4" s="231"/>
      <c r="D4" s="231"/>
      <c r="E4" s="231"/>
    </row>
    <row r="5" spans="1:5" ht="18.600000000000001" thickBot="1" x14ac:dyDescent="0.4">
      <c r="A5" s="9"/>
      <c r="B5" s="56"/>
      <c r="E5" s="188" t="s">
        <v>453</v>
      </c>
    </row>
    <row r="6" spans="1:5" ht="18.600000000000001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5">
      <c r="A7" s="138" t="s">
        <v>14</v>
      </c>
      <c r="B7" s="171"/>
      <c r="C7" s="139"/>
      <c r="D7" s="139"/>
      <c r="E7" s="172">
        <f>+E8+E74+E86+E96+E126+E161+E174+E199+E207+E215</f>
        <v>94635530.579999998</v>
      </c>
    </row>
    <row r="8" spans="1:5" x14ac:dyDescent="0.35">
      <c r="A8" s="37" t="s">
        <v>15</v>
      </c>
      <c r="B8" s="38" t="s">
        <v>263</v>
      </c>
      <c r="C8" s="38"/>
      <c r="D8" s="38"/>
      <c r="E8" s="163">
        <f t="shared" ref="E8" si="0">E9+E18+E51+E58+E42</f>
        <v>19373136.52</v>
      </c>
    </row>
    <row r="9" spans="1:5" ht="34.799999999999997" x14ac:dyDescent="0.35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4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6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2.2" x14ac:dyDescent="0.35">
      <c r="A18" s="39" t="s">
        <v>38</v>
      </c>
      <c r="B18" s="38" t="s">
        <v>273</v>
      </c>
      <c r="C18" s="38"/>
      <c r="D18" s="38"/>
      <c r="E18" s="163">
        <f t="shared" ref="E18" si="5">+E19</f>
        <v>15947434.219999999</v>
      </c>
    </row>
    <row r="19" spans="1:5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15947434.219999999</v>
      </c>
    </row>
    <row r="20" spans="1:5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15946734.219999999</v>
      </c>
    </row>
    <row r="21" spans="1:5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15946734.219999999</v>
      </c>
    </row>
    <row r="22" spans="1:5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15946734.219999999</v>
      </c>
    </row>
    <row r="23" spans="1:5" ht="54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13817297.449999999</v>
      </c>
    </row>
    <row r="24" spans="1:5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13817297.449999999</v>
      </c>
    </row>
    <row r="25" spans="1:5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10608139.359999999</v>
      </c>
    </row>
    <row r="26" spans="1:5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5500</v>
      </c>
    </row>
    <row r="27" spans="1:5" ht="36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3203658.09</v>
      </c>
    </row>
    <row r="28" spans="1:5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1925131.77</v>
      </c>
    </row>
    <row r="29" spans="1:5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1925131.77</v>
      </c>
    </row>
    <row r="30" spans="1:5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750915.55</v>
      </c>
    </row>
    <row r="31" spans="1:5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881071.46</v>
      </c>
    </row>
    <row r="32" spans="1:5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204305</v>
      </c>
    </row>
    <row r="34" spans="1:5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204305</v>
      </c>
    </row>
    <row r="35" spans="1:5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200000</v>
      </c>
    </row>
    <row r="37" spans="1:5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2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hidden="1" x14ac:dyDescent="0.35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5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5">
      <c r="A58" s="39" t="s">
        <v>339</v>
      </c>
      <c r="B58" s="38" t="s">
        <v>285</v>
      </c>
      <c r="C58" s="38"/>
      <c r="D58" s="38"/>
      <c r="E58" s="163">
        <f t="shared" ref="E58" si="19">E59</f>
        <v>711614</v>
      </c>
    </row>
    <row r="59" spans="1:5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711614</v>
      </c>
    </row>
    <row r="60" spans="1:5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711614</v>
      </c>
    </row>
    <row r="61" spans="1:5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711614</v>
      </c>
    </row>
    <row r="62" spans="1:5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711614</v>
      </c>
    </row>
    <row r="63" spans="1:5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621614</v>
      </c>
    </row>
    <row r="64" spans="1:5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621614</v>
      </c>
    </row>
    <row r="65" spans="1:7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621614</v>
      </c>
    </row>
    <row r="67" spans="1:7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0</v>
      </c>
    </row>
    <row r="71" spans="1:7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</row>
    <row r="72" spans="1:7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</row>
    <row r="73" spans="1:7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5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5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4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434200</v>
      </c>
    </row>
    <row r="80" spans="1:7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434200</v>
      </c>
    </row>
    <row r="81" spans="1:5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333446</v>
      </c>
    </row>
    <row r="82" spans="1:5" ht="36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100754</v>
      </c>
    </row>
    <row r="83" spans="1:5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0</v>
      </c>
    </row>
    <row r="84" spans="1:5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0</v>
      </c>
    </row>
    <row r="85" spans="1:5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0</v>
      </c>
    </row>
    <row r="86" spans="1:5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" si="30">E87</f>
        <v>500000</v>
      </c>
    </row>
    <row r="87" spans="1:5" x14ac:dyDescent="0.35">
      <c r="A87" s="39" t="s">
        <v>295</v>
      </c>
      <c r="B87" s="38" t="s">
        <v>296</v>
      </c>
      <c r="C87" s="38"/>
      <c r="D87" s="38"/>
      <c r="E87" s="163">
        <f t="shared" ref="E87" si="31">E89</f>
        <v>500000</v>
      </c>
    </row>
    <row r="88" spans="1:5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500000</v>
      </c>
    </row>
    <row r="89" spans="1:5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500000</v>
      </c>
    </row>
    <row r="90" spans="1:5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500000</v>
      </c>
    </row>
    <row r="91" spans="1:5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500000</v>
      </c>
    </row>
    <row r="92" spans="1:5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500000</v>
      </c>
    </row>
    <row r="93" spans="1:5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500000</v>
      </c>
    </row>
    <row r="94" spans="1:5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5">
      <c r="A96" s="39" t="s">
        <v>73</v>
      </c>
      <c r="B96" s="38" t="s">
        <v>298</v>
      </c>
      <c r="C96" s="38"/>
      <c r="D96" s="38"/>
      <c r="E96" s="163">
        <f>+E97+E118</f>
        <v>47283944.100000001</v>
      </c>
    </row>
    <row r="97" spans="1:6" x14ac:dyDescent="0.35">
      <c r="A97" s="39" t="s">
        <v>299</v>
      </c>
      <c r="B97" s="38" t="s">
        <v>300</v>
      </c>
      <c r="C97" s="38"/>
      <c r="D97" s="38"/>
      <c r="E97" s="163">
        <f>E98+E104+E110</f>
        <v>45938944.100000001</v>
      </c>
    </row>
    <row r="98" spans="1:6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6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idden="1" x14ac:dyDescent="0.35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36" hidden="1" x14ac:dyDescent="0.35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54" hidden="1" x14ac:dyDescent="0.35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hidden="1" x14ac:dyDescent="0.35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ht="36" hidden="1" x14ac:dyDescent="0.35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hidden="1" x14ac:dyDescent="0.35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x14ac:dyDescent="0.35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9733995.6400000006</v>
      </c>
    </row>
    <row r="111" spans="1:6" ht="36" x14ac:dyDescent="0.35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9733995.6400000006</v>
      </c>
    </row>
    <row r="112" spans="1:6" ht="36" x14ac:dyDescent="0.35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9733995.6400000006</v>
      </c>
    </row>
    <row r="113" spans="1:5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9733995.6400000006</v>
      </c>
    </row>
    <row r="114" spans="1:5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9733995.6400000006</v>
      </c>
    </row>
    <row r="115" spans="1:5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9733995.6400000006</v>
      </c>
    </row>
    <row r="116" spans="1:5" ht="36" hidden="1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9733995.6400000006</v>
      </c>
    </row>
    <row r="118" spans="1:5" x14ac:dyDescent="0.35">
      <c r="A118" s="39" t="s">
        <v>303</v>
      </c>
      <c r="B118" s="38" t="s">
        <v>304</v>
      </c>
      <c r="C118" s="38"/>
      <c r="D118" s="38"/>
      <c r="E118" s="163">
        <f t="shared" ref="E118" si="40">E119</f>
        <v>1345000</v>
      </c>
    </row>
    <row r="119" spans="1:5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1345000</v>
      </c>
    </row>
    <row r="120" spans="1:5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1345000</v>
      </c>
    </row>
    <row r="121" spans="1:5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1345000</v>
      </c>
    </row>
    <row r="122" spans="1:5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1345000</v>
      </c>
    </row>
    <row r="123" spans="1:5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1345000</v>
      </c>
    </row>
    <row r="124" spans="1:5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1345000</v>
      </c>
    </row>
    <row r="125" spans="1:5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f>645000+700000</f>
        <v>1345000</v>
      </c>
    </row>
    <row r="126" spans="1:5" x14ac:dyDescent="0.35">
      <c r="A126" s="39" t="s">
        <v>306</v>
      </c>
      <c r="B126" s="38" t="s">
        <v>307</v>
      </c>
      <c r="C126" s="38"/>
      <c r="D126" s="38"/>
      <c r="E126" s="163">
        <f t="shared" ref="E126" si="42">+E127+E133</f>
        <v>14753713.050000001</v>
      </c>
    </row>
    <row r="127" spans="1:5" x14ac:dyDescent="0.35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5">
      <c r="A133" s="37" t="s">
        <v>28</v>
      </c>
      <c r="B133" s="38" t="s">
        <v>308</v>
      </c>
      <c r="C133" s="38"/>
      <c r="D133" s="38"/>
      <c r="E133" s="163">
        <f>+E134+E139+E144+E148+E153+E157</f>
        <v>7412682.0500000007</v>
      </c>
    </row>
    <row r="134" spans="1:5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937620.19000000006</v>
      </c>
    </row>
    <row r="140" spans="1:5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937620.19000000006</v>
      </c>
    </row>
    <row r="141" spans="1:5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937620.19000000006</v>
      </c>
    </row>
    <row r="142" spans="1:5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30614.16</v>
      </c>
    </row>
    <row r="143" spans="1:5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1191860.05</v>
      </c>
    </row>
    <row r="149" spans="1:5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1191860.05</v>
      </c>
    </row>
    <row r="150" spans="1:5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1191860.05</v>
      </c>
    </row>
    <row r="151" spans="1:5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34500</v>
      </c>
    </row>
    <row r="152" spans="1:5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1157360.05</v>
      </c>
    </row>
    <row r="153" spans="1:5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x14ac:dyDescent="0.35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5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ht="36" x14ac:dyDescent="0.35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5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ht="17.399999999999999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60200</v>
      </c>
      <c r="F161" s="86"/>
    </row>
    <row r="162" spans="1:7" s="9" customFormat="1" ht="34.799999999999997" x14ac:dyDescent="0.3">
      <c r="A162" s="46" t="s">
        <v>173</v>
      </c>
      <c r="B162" s="38" t="s">
        <v>354</v>
      </c>
      <c r="C162" s="38"/>
      <c r="D162" s="38"/>
      <c r="E162" s="163">
        <f t="shared" si="53"/>
        <v>60200</v>
      </c>
      <c r="F162" s="86"/>
    </row>
    <row r="163" spans="1:7" x14ac:dyDescent="0.35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60200</v>
      </c>
    </row>
    <row r="164" spans="1:7" ht="36" x14ac:dyDescent="0.35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60200</v>
      </c>
    </row>
    <row r="165" spans="1:7" ht="36" x14ac:dyDescent="0.35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60200</v>
      </c>
    </row>
    <row r="166" spans="1:7" x14ac:dyDescent="0.35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57200</v>
      </c>
    </row>
    <row r="167" spans="1:7" x14ac:dyDescent="0.35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57200</v>
      </c>
    </row>
    <row r="168" spans="1:7" ht="36" x14ac:dyDescent="0.35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57200</v>
      </c>
    </row>
    <row r="169" spans="1:7" x14ac:dyDescent="0.35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57200</v>
      </c>
    </row>
    <row r="170" spans="1:7" ht="36" x14ac:dyDescent="0.35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5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ht="36" x14ac:dyDescent="0.35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5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5">
      <c r="A174" s="39" t="s">
        <v>314</v>
      </c>
      <c r="B174" s="38" t="s">
        <v>315</v>
      </c>
      <c r="C174" s="38"/>
      <c r="D174" s="38"/>
      <c r="E174" s="163">
        <f t="shared" ref="E174" si="62">E175</f>
        <v>11318744.800000001</v>
      </c>
    </row>
    <row r="175" spans="1:7" x14ac:dyDescent="0.35">
      <c r="A175" s="39" t="s">
        <v>316</v>
      </c>
      <c r="B175" s="38" t="s">
        <v>317</v>
      </c>
      <c r="C175" s="38"/>
      <c r="D175" s="38"/>
      <c r="E175" s="163">
        <f>+E176+E182</f>
        <v>11318744.800000001</v>
      </c>
    </row>
    <row r="176" spans="1:7" x14ac:dyDescent="0.35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6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ht="21" customHeigh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ht="36" x14ac:dyDescent="0.35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+E180+E181</f>
        <v>104167</v>
      </c>
      <c r="F179" s="7"/>
      <c r="G179" s="85"/>
    </row>
    <row r="180" spans="1:7" x14ac:dyDescent="0.35">
      <c r="A180" s="44" t="s">
        <v>337</v>
      </c>
      <c r="B180" s="45" t="s">
        <v>317</v>
      </c>
      <c r="C180" s="45" t="s">
        <v>503</v>
      </c>
      <c r="D180" s="45" t="s">
        <v>76</v>
      </c>
      <c r="E180" s="173">
        <v>49999</v>
      </c>
      <c r="F180" s="7"/>
      <c r="G180" s="85"/>
    </row>
    <row r="181" spans="1:7" x14ac:dyDescent="0.35">
      <c r="A181" s="44" t="s">
        <v>170</v>
      </c>
      <c r="B181" s="45" t="s">
        <v>317</v>
      </c>
      <c r="C181" s="45" t="s">
        <v>503</v>
      </c>
      <c r="D181" s="45" t="s">
        <v>69</v>
      </c>
      <c r="E181" s="173">
        <v>54168</v>
      </c>
      <c r="F181" s="7"/>
      <c r="G181" s="85"/>
    </row>
    <row r="182" spans="1:7" x14ac:dyDescent="0.35">
      <c r="A182" s="40" t="s">
        <v>266</v>
      </c>
      <c r="B182" s="41" t="s">
        <v>317</v>
      </c>
      <c r="C182" s="41" t="s">
        <v>267</v>
      </c>
      <c r="D182" s="41"/>
      <c r="E182" s="165">
        <f t="shared" ref="E182:E184" si="63">E183</f>
        <v>11214577.800000001</v>
      </c>
    </row>
    <row r="183" spans="1:7" ht="36" x14ac:dyDescent="0.35">
      <c r="A183" s="42" t="s">
        <v>268</v>
      </c>
      <c r="B183" s="43" t="s">
        <v>317</v>
      </c>
      <c r="C183" s="43" t="s">
        <v>269</v>
      </c>
      <c r="D183" s="43"/>
      <c r="E183" s="166">
        <f t="shared" si="63"/>
        <v>11214577.800000001</v>
      </c>
    </row>
    <row r="184" spans="1:7" ht="36" x14ac:dyDescent="0.35">
      <c r="A184" s="44" t="s">
        <v>260</v>
      </c>
      <c r="B184" s="45" t="s">
        <v>317</v>
      </c>
      <c r="C184" s="45" t="s">
        <v>270</v>
      </c>
      <c r="D184" s="38"/>
      <c r="E184" s="164">
        <f t="shared" si="63"/>
        <v>11214577.800000001</v>
      </c>
    </row>
    <row r="185" spans="1:7" ht="36" x14ac:dyDescent="0.35">
      <c r="A185" s="44" t="s">
        <v>352</v>
      </c>
      <c r="B185" s="45" t="s">
        <v>317</v>
      </c>
      <c r="C185" s="45" t="s">
        <v>353</v>
      </c>
      <c r="D185" s="45" t="s">
        <v>16</v>
      </c>
      <c r="E185" s="164">
        <f t="shared" ref="E185" si="64">E186+E190+E195</f>
        <v>11214577.800000001</v>
      </c>
    </row>
    <row r="186" spans="1:7" ht="54" x14ac:dyDescent="0.35">
      <c r="A186" s="44" t="s">
        <v>164</v>
      </c>
      <c r="B186" s="45" t="s">
        <v>317</v>
      </c>
      <c r="C186" s="45" t="s">
        <v>353</v>
      </c>
      <c r="D186" s="45" t="s">
        <v>126</v>
      </c>
      <c r="E186" s="164">
        <f t="shared" ref="E186" si="65">E187</f>
        <v>9453000</v>
      </c>
    </row>
    <row r="187" spans="1:7" x14ac:dyDescent="0.35">
      <c r="A187" s="44" t="s">
        <v>174</v>
      </c>
      <c r="B187" s="45" t="s">
        <v>317</v>
      </c>
      <c r="C187" s="45" t="s">
        <v>353</v>
      </c>
      <c r="D187" s="45" t="s">
        <v>122</v>
      </c>
      <c r="E187" s="164">
        <f t="shared" ref="E187" si="66">E188+E189</f>
        <v>9453000</v>
      </c>
    </row>
    <row r="188" spans="1:7" x14ac:dyDescent="0.35">
      <c r="A188" s="44" t="s">
        <v>175</v>
      </c>
      <c r="B188" s="45" t="s">
        <v>317</v>
      </c>
      <c r="C188" s="45" t="s">
        <v>353</v>
      </c>
      <c r="D188" s="45" t="s">
        <v>80</v>
      </c>
      <c r="E188" s="164">
        <v>7260000</v>
      </c>
    </row>
    <row r="189" spans="1:7" ht="36" x14ac:dyDescent="0.35">
      <c r="A189" s="44" t="s">
        <v>414</v>
      </c>
      <c r="B189" s="45" t="s">
        <v>317</v>
      </c>
      <c r="C189" s="45" t="s">
        <v>353</v>
      </c>
      <c r="D189" s="45" t="s">
        <v>121</v>
      </c>
      <c r="E189" s="164">
        <v>2193000</v>
      </c>
    </row>
    <row r="190" spans="1:7" x14ac:dyDescent="0.35">
      <c r="A190" s="44" t="s">
        <v>168</v>
      </c>
      <c r="B190" s="45" t="s">
        <v>317</v>
      </c>
      <c r="C190" s="45" t="s">
        <v>353</v>
      </c>
      <c r="D190" s="45" t="s">
        <v>18</v>
      </c>
      <c r="E190" s="164">
        <f t="shared" ref="E190" si="67">E191</f>
        <v>1761577.7999999998</v>
      </c>
    </row>
    <row r="191" spans="1:7" ht="36" x14ac:dyDescent="0.35">
      <c r="A191" s="44" t="s">
        <v>169</v>
      </c>
      <c r="B191" s="45" t="s">
        <v>317</v>
      </c>
      <c r="C191" s="45" t="s">
        <v>353</v>
      </c>
      <c r="D191" s="45" t="s">
        <v>127</v>
      </c>
      <c r="E191" s="164">
        <f t="shared" ref="E191" si="68">E193+E192+E194</f>
        <v>1761577.7999999998</v>
      </c>
    </row>
    <row r="192" spans="1:7" x14ac:dyDescent="0.35">
      <c r="A192" s="44" t="s">
        <v>337</v>
      </c>
      <c r="B192" s="45" t="s">
        <v>317</v>
      </c>
      <c r="C192" s="45" t="s">
        <v>353</v>
      </c>
      <c r="D192" s="45" t="s">
        <v>76</v>
      </c>
      <c r="E192" s="164">
        <v>161914.09</v>
      </c>
    </row>
    <row r="193" spans="1:5" x14ac:dyDescent="0.35">
      <c r="A193" s="44" t="s">
        <v>170</v>
      </c>
      <c r="B193" s="45" t="s">
        <v>317</v>
      </c>
      <c r="C193" s="45" t="s">
        <v>353</v>
      </c>
      <c r="D193" s="45" t="s">
        <v>69</v>
      </c>
      <c r="E193" s="164">
        <v>709168.12</v>
      </c>
    </row>
    <row r="194" spans="1:5" x14ac:dyDescent="0.35">
      <c r="A194" s="44" t="s">
        <v>364</v>
      </c>
      <c r="B194" s="45" t="s">
        <v>317</v>
      </c>
      <c r="C194" s="45" t="s">
        <v>353</v>
      </c>
      <c r="D194" s="45" t="s">
        <v>363</v>
      </c>
      <c r="E194" s="164">
        <v>890495.59</v>
      </c>
    </row>
    <row r="195" spans="1:5" x14ac:dyDescent="0.35">
      <c r="A195" s="44" t="s">
        <v>147</v>
      </c>
      <c r="B195" s="45" t="s">
        <v>317</v>
      </c>
      <c r="C195" s="45" t="s">
        <v>353</v>
      </c>
      <c r="D195" s="45" t="s">
        <v>128</v>
      </c>
      <c r="E195" s="164">
        <f t="shared" ref="E195" si="69">E196</f>
        <v>0</v>
      </c>
    </row>
    <row r="196" spans="1:5" x14ac:dyDescent="0.35">
      <c r="A196" s="44" t="s">
        <v>130</v>
      </c>
      <c r="B196" s="45" t="s">
        <v>317</v>
      </c>
      <c r="C196" s="45" t="s">
        <v>353</v>
      </c>
      <c r="D196" s="45" t="s">
        <v>78</v>
      </c>
      <c r="E196" s="164">
        <f t="shared" ref="E196" si="70">E197+E198</f>
        <v>0</v>
      </c>
    </row>
    <row r="197" spans="1:5" x14ac:dyDescent="0.35">
      <c r="A197" s="44" t="s">
        <v>146</v>
      </c>
      <c r="B197" s="45" t="s">
        <v>317</v>
      </c>
      <c r="C197" s="45" t="s">
        <v>353</v>
      </c>
      <c r="D197" s="45" t="s">
        <v>77</v>
      </c>
      <c r="E197" s="164">
        <v>0</v>
      </c>
    </row>
    <row r="198" spans="1:5" x14ac:dyDescent="0.35">
      <c r="A198" s="44" t="s">
        <v>134</v>
      </c>
      <c r="B198" s="45" t="s">
        <v>317</v>
      </c>
      <c r="C198" s="45" t="s">
        <v>353</v>
      </c>
      <c r="D198" s="45" t="s">
        <v>133</v>
      </c>
      <c r="E198" s="164">
        <v>0</v>
      </c>
    </row>
    <row r="199" spans="1:5" x14ac:dyDescent="0.35">
      <c r="A199" s="39" t="s">
        <v>81</v>
      </c>
      <c r="B199" s="38" t="s">
        <v>318</v>
      </c>
      <c r="C199" s="38"/>
      <c r="D199" s="38"/>
      <c r="E199" s="163">
        <f t="shared" ref="E199" si="71">E203</f>
        <v>548568</v>
      </c>
    </row>
    <row r="200" spans="1:5" x14ac:dyDescent="0.35">
      <c r="A200" s="39" t="s">
        <v>319</v>
      </c>
      <c r="B200" s="38" t="s">
        <v>320</v>
      </c>
      <c r="C200" s="38"/>
      <c r="D200" s="38"/>
      <c r="E200" s="163">
        <f t="shared" ref="E200:E205" si="72">E201</f>
        <v>548568</v>
      </c>
    </row>
    <row r="201" spans="1:5" x14ac:dyDescent="0.35">
      <c r="A201" s="40" t="s">
        <v>266</v>
      </c>
      <c r="B201" s="41" t="s">
        <v>320</v>
      </c>
      <c r="C201" s="41" t="s">
        <v>267</v>
      </c>
      <c r="D201" s="41"/>
      <c r="E201" s="166">
        <f t="shared" si="72"/>
        <v>548568</v>
      </c>
    </row>
    <row r="202" spans="1:5" ht="36" x14ac:dyDescent="0.35">
      <c r="A202" s="42" t="s">
        <v>268</v>
      </c>
      <c r="B202" s="43" t="s">
        <v>320</v>
      </c>
      <c r="C202" s="43" t="s">
        <v>269</v>
      </c>
      <c r="D202" s="43"/>
      <c r="E202" s="166">
        <f t="shared" si="72"/>
        <v>548568</v>
      </c>
    </row>
    <row r="203" spans="1:5" ht="36" x14ac:dyDescent="0.35">
      <c r="A203" s="44" t="s">
        <v>260</v>
      </c>
      <c r="B203" s="45" t="s">
        <v>320</v>
      </c>
      <c r="C203" s="45" t="s">
        <v>270</v>
      </c>
      <c r="D203" s="45"/>
      <c r="E203" s="164">
        <f t="shared" si="72"/>
        <v>548568</v>
      </c>
    </row>
    <row r="204" spans="1:5" x14ac:dyDescent="0.35">
      <c r="A204" s="44" t="s">
        <v>321</v>
      </c>
      <c r="B204" s="45" t="s">
        <v>320</v>
      </c>
      <c r="C204" s="45" t="s">
        <v>322</v>
      </c>
      <c r="D204" s="45" t="s">
        <v>16</v>
      </c>
      <c r="E204" s="164">
        <f t="shared" si="72"/>
        <v>548568</v>
      </c>
    </row>
    <row r="205" spans="1:5" x14ac:dyDescent="0.35">
      <c r="A205" s="44" t="s">
        <v>176</v>
      </c>
      <c r="B205" s="45" t="s">
        <v>320</v>
      </c>
      <c r="C205" s="45" t="s">
        <v>322</v>
      </c>
      <c r="D205" s="45" t="s">
        <v>20</v>
      </c>
      <c r="E205" s="164">
        <f t="shared" si="72"/>
        <v>548568</v>
      </c>
    </row>
    <row r="206" spans="1:5" x14ac:dyDescent="0.35">
      <c r="A206" s="44" t="s">
        <v>323</v>
      </c>
      <c r="B206" s="45" t="s">
        <v>320</v>
      </c>
      <c r="C206" s="45" t="s">
        <v>322</v>
      </c>
      <c r="D206" s="45" t="s">
        <v>79</v>
      </c>
      <c r="E206" s="164">
        <v>548568</v>
      </c>
    </row>
    <row r="207" spans="1:5" x14ac:dyDescent="0.35">
      <c r="A207" s="39" t="s">
        <v>259</v>
      </c>
      <c r="B207" s="38" t="s">
        <v>324</v>
      </c>
      <c r="C207" s="38"/>
      <c r="D207" s="38"/>
      <c r="E207" s="163">
        <f t="shared" ref="E207:E213" si="73">E208</f>
        <v>5000</v>
      </c>
    </row>
    <row r="208" spans="1:5" x14ac:dyDescent="0.35">
      <c r="A208" s="39" t="s">
        <v>325</v>
      </c>
      <c r="B208" s="38" t="s">
        <v>326</v>
      </c>
      <c r="C208" s="38"/>
      <c r="D208" s="38"/>
      <c r="E208" s="163">
        <f t="shared" si="73"/>
        <v>5000</v>
      </c>
    </row>
    <row r="209" spans="1:5" x14ac:dyDescent="0.35">
      <c r="A209" s="40" t="s">
        <v>266</v>
      </c>
      <c r="B209" s="41" t="s">
        <v>326</v>
      </c>
      <c r="C209" s="41" t="s">
        <v>267</v>
      </c>
      <c r="D209" s="41"/>
      <c r="E209" s="164">
        <f t="shared" si="73"/>
        <v>5000</v>
      </c>
    </row>
    <row r="210" spans="1:5" ht="36" x14ac:dyDescent="0.35">
      <c r="A210" s="42" t="s">
        <v>268</v>
      </c>
      <c r="B210" s="45" t="s">
        <v>326</v>
      </c>
      <c r="C210" s="43" t="s">
        <v>269</v>
      </c>
      <c r="D210" s="45"/>
      <c r="E210" s="164">
        <f t="shared" si="73"/>
        <v>5000</v>
      </c>
    </row>
    <row r="211" spans="1:5" ht="36" x14ac:dyDescent="0.35">
      <c r="A211" s="44" t="s">
        <v>260</v>
      </c>
      <c r="B211" s="45" t="s">
        <v>326</v>
      </c>
      <c r="C211" s="45" t="s">
        <v>270</v>
      </c>
      <c r="D211" s="45"/>
      <c r="E211" s="164">
        <f t="shared" si="73"/>
        <v>5000</v>
      </c>
    </row>
    <row r="212" spans="1:5" x14ac:dyDescent="0.35">
      <c r="A212" s="44" t="s">
        <v>261</v>
      </c>
      <c r="B212" s="45" t="s">
        <v>326</v>
      </c>
      <c r="C212" s="45" t="s">
        <v>327</v>
      </c>
      <c r="D212" s="45" t="s">
        <v>16</v>
      </c>
      <c r="E212" s="164">
        <f t="shared" si="73"/>
        <v>5000</v>
      </c>
    </row>
    <row r="213" spans="1:5" x14ac:dyDescent="0.35">
      <c r="A213" s="44" t="s">
        <v>328</v>
      </c>
      <c r="B213" s="45" t="s">
        <v>326</v>
      </c>
      <c r="C213" s="45" t="s">
        <v>327</v>
      </c>
      <c r="D213" s="45" t="s">
        <v>329</v>
      </c>
      <c r="E213" s="164">
        <f t="shared" si="73"/>
        <v>5000</v>
      </c>
    </row>
    <row r="214" spans="1:5" x14ac:dyDescent="0.35">
      <c r="A214" s="44" t="s">
        <v>261</v>
      </c>
      <c r="B214" s="45" t="s">
        <v>326</v>
      </c>
      <c r="C214" s="45" t="s">
        <v>327</v>
      </c>
      <c r="D214" s="45" t="s">
        <v>262</v>
      </c>
      <c r="E214" s="164">
        <v>5000</v>
      </c>
    </row>
    <row r="215" spans="1:5" ht="34.799999999999997" x14ac:dyDescent="0.35">
      <c r="A215" s="39" t="s">
        <v>415</v>
      </c>
      <c r="B215" s="38" t="s">
        <v>330</v>
      </c>
      <c r="C215" s="38"/>
      <c r="D215" s="38"/>
      <c r="E215" s="163">
        <f t="shared" ref="E215:E221" si="74">E216</f>
        <v>358024.11</v>
      </c>
    </row>
    <row r="216" spans="1:5" x14ac:dyDescent="0.35">
      <c r="A216" s="39" t="s">
        <v>331</v>
      </c>
      <c r="B216" s="38" t="s">
        <v>332</v>
      </c>
      <c r="C216" s="38"/>
      <c r="D216" s="38"/>
      <c r="E216" s="163">
        <f t="shared" si="74"/>
        <v>358024.11</v>
      </c>
    </row>
    <row r="217" spans="1:5" x14ac:dyDescent="0.35">
      <c r="A217" s="40" t="s">
        <v>266</v>
      </c>
      <c r="B217" s="41" t="s">
        <v>332</v>
      </c>
      <c r="C217" s="41" t="s">
        <v>267</v>
      </c>
      <c r="D217" s="41"/>
      <c r="E217" s="165">
        <f t="shared" si="74"/>
        <v>358024.11</v>
      </c>
    </row>
    <row r="218" spans="1:5" ht="36" x14ac:dyDescent="0.35">
      <c r="A218" s="42" t="s">
        <v>268</v>
      </c>
      <c r="B218" s="43" t="s">
        <v>332</v>
      </c>
      <c r="C218" s="43" t="s">
        <v>269</v>
      </c>
      <c r="D218" s="43"/>
      <c r="E218" s="166">
        <f t="shared" si="74"/>
        <v>358024.11</v>
      </c>
    </row>
    <row r="219" spans="1:5" ht="36" x14ac:dyDescent="0.35">
      <c r="A219" s="44" t="s">
        <v>260</v>
      </c>
      <c r="B219" s="45" t="s">
        <v>332</v>
      </c>
      <c r="C219" s="45" t="s">
        <v>270</v>
      </c>
      <c r="D219" s="45"/>
      <c r="E219" s="164">
        <f t="shared" si="74"/>
        <v>358024.11</v>
      </c>
    </row>
    <row r="220" spans="1:5" x14ac:dyDescent="0.35">
      <c r="A220" s="44" t="s">
        <v>333</v>
      </c>
      <c r="B220" s="45" t="s">
        <v>332</v>
      </c>
      <c r="C220" s="45" t="s">
        <v>334</v>
      </c>
      <c r="D220" s="45" t="s">
        <v>16</v>
      </c>
      <c r="E220" s="164">
        <f t="shared" si="74"/>
        <v>358024.11</v>
      </c>
    </row>
    <row r="221" spans="1:5" x14ac:dyDescent="0.35">
      <c r="A221" s="44" t="s">
        <v>335</v>
      </c>
      <c r="B221" s="45" t="s">
        <v>332</v>
      </c>
      <c r="C221" s="45" t="s">
        <v>334</v>
      </c>
      <c r="D221" s="45" t="s">
        <v>129</v>
      </c>
      <c r="E221" s="164">
        <f t="shared" si="74"/>
        <v>358024.11</v>
      </c>
    </row>
    <row r="222" spans="1:5" ht="18.600000000000001" thickBot="1" x14ac:dyDescent="0.4">
      <c r="A222" s="54" t="s">
        <v>333</v>
      </c>
      <c r="B222" s="55" t="s">
        <v>332</v>
      </c>
      <c r="C222" s="55" t="s">
        <v>334</v>
      </c>
      <c r="D222" s="55" t="s">
        <v>74</v>
      </c>
      <c r="E222" s="164">
        <v>358024.11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6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8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7.21875" style="111" customWidth="1"/>
    <col min="2" max="2" width="12.6640625" style="24" customWidth="1"/>
    <col min="3" max="3" width="19.21875" style="24" customWidth="1"/>
    <col min="4" max="4" width="11.21875" style="24" customWidth="1"/>
    <col min="5" max="5" width="21.109375" style="7" customWidth="1"/>
    <col min="6" max="6" width="21.33203125" style="7" customWidth="1"/>
    <col min="7" max="16384" width="9.109375" style="7"/>
  </cols>
  <sheetData>
    <row r="1" spans="1:7" x14ac:dyDescent="0.35">
      <c r="E1" s="58"/>
      <c r="F1" s="27" t="s">
        <v>252</v>
      </c>
    </row>
    <row r="2" spans="1:7" ht="37.200000000000003" customHeight="1" x14ac:dyDescent="0.35">
      <c r="A2" s="218" t="s">
        <v>504</v>
      </c>
      <c r="B2" s="218"/>
      <c r="C2" s="218"/>
      <c r="D2" s="218"/>
      <c r="E2" s="218"/>
      <c r="F2" s="218"/>
    </row>
    <row r="3" spans="1:7" x14ac:dyDescent="0.35">
      <c r="E3" s="25"/>
    </row>
    <row r="4" spans="1:7" ht="34.200000000000003" customHeight="1" x14ac:dyDescent="0.35">
      <c r="A4" s="231" t="s">
        <v>466</v>
      </c>
      <c r="B4" s="231"/>
      <c r="C4" s="231"/>
      <c r="D4" s="231"/>
      <c r="E4" s="231"/>
      <c r="F4" s="231"/>
    </row>
    <row r="5" spans="1:7" ht="18.600000000000001" thickBot="1" x14ac:dyDescent="0.4">
      <c r="A5" s="133"/>
      <c r="B5" s="102"/>
      <c r="C5" s="102"/>
      <c r="F5" s="188" t="s">
        <v>453</v>
      </c>
    </row>
    <row r="6" spans="1:7" ht="35.4" thickBot="1" x14ac:dyDescent="0.4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4.799999999999997" x14ac:dyDescent="0.35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5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4.799999999999997" x14ac:dyDescent="0.35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x14ac:dyDescent="0.35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6" x14ac:dyDescent="0.35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6" x14ac:dyDescent="0.35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5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2" x14ac:dyDescent="0.35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x14ac:dyDescent="0.35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5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4" x14ac:dyDescent="0.35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2.2" x14ac:dyDescent="0.35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x14ac:dyDescent="0.35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6" x14ac:dyDescent="0.35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6" x14ac:dyDescent="0.35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5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2" x14ac:dyDescent="0.35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x14ac:dyDescent="0.35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5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6" x14ac:dyDescent="0.35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4" x14ac:dyDescent="0.35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6" x14ac:dyDescent="0.35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6" x14ac:dyDescent="0.35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6" x14ac:dyDescent="0.35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5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5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5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5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5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5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6" x14ac:dyDescent="0.35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90" x14ac:dyDescent="0.35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6" x14ac:dyDescent="0.35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6" x14ac:dyDescent="0.35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5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5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5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6" hidden="1" x14ac:dyDescent="0.35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6" hidden="1" x14ac:dyDescent="0.35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5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5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5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6" hidden="1" x14ac:dyDescent="0.35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5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5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x14ac:dyDescent="0.35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6" x14ac:dyDescent="0.35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6" x14ac:dyDescent="0.35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5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5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5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5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x14ac:dyDescent="0.35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6" x14ac:dyDescent="0.35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6" x14ac:dyDescent="0.35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5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6" x14ac:dyDescent="0.35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6" x14ac:dyDescent="0.35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6" x14ac:dyDescent="0.35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5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5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6" x14ac:dyDescent="0.35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5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5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5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5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5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5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5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x14ac:dyDescent="0.35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6" x14ac:dyDescent="0.35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6" x14ac:dyDescent="0.35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2" x14ac:dyDescent="0.35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x14ac:dyDescent="0.35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5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4" x14ac:dyDescent="0.35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6" x14ac:dyDescent="0.35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6" x14ac:dyDescent="0.35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5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4.799999999999997" x14ac:dyDescent="0.35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5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x14ac:dyDescent="0.35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6" x14ac:dyDescent="0.35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6" x14ac:dyDescent="0.35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6" x14ac:dyDescent="0.35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6" x14ac:dyDescent="0.35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5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5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5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5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5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4.799999999999997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5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4" x14ac:dyDescent="0.35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6" x14ac:dyDescent="0.35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6" x14ac:dyDescent="0.35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6" x14ac:dyDescent="0.35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idden="1" x14ac:dyDescent="0.35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6" hidden="1" x14ac:dyDescent="0.35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4" hidden="1" x14ac:dyDescent="0.35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6" hidden="1" x14ac:dyDescent="0.35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6" hidden="1" x14ac:dyDescent="0.35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5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x14ac:dyDescent="0.35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6" x14ac:dyDescent="0.35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6" x14ac:dyDescent="0.35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5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6" x14ac:dyDescent="0.35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6" x14ac:dyDescent="0.35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6" x14ac:dyDescent="0.35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5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5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x14ac:dyDescent="0.35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6" x14ac:dyDescent="0.35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6" x14ac:dyDescent="0.35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5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6" x14ac:dyDescent="0.35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6" x14ac:dyDescent="0.35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5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5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5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x14ac:dyDescent="0.35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6" x14ac:dyDescent="0.35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5.4" x14ac:dyDescent="0.35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5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6" x14ac:dyDescent="0.35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5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idden="1" x14ac:dyDescent="0.35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6" hidden="1" x14ac:dyDescent="0.35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6" hidden="1" x14ac:dyDescent="0.35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6" hidden="1" x14ac:dyDescent="0.35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5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x14ac:dyDescent="0.35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6" x14ac:dyDescent="0.35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6" x14ac:dyDescent="0.35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5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5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x14ac:dyDescent="0.35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6" x14ac:dyDescent="0.35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6" x14ac:dyDescent="0.35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5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x14ac:dyDescent="0.35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6" x14ac:dyDescent="0.35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6" x14ac:dyDescent="0.35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6" x14ac:dyDescent="0.35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5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6" x14ac:dyDescent="0.35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6" x14ac:dyDescent="0.35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6" x14ac:dyDescent="0.35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5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ht="17.399999999999999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4.799999999999997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x14ac:dyDescent="0.35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6" x14ac:dyDescent="0.35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6" x14ac:dyDescent="0.35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5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6" x14ac:dyDescent="0.35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6" x14ac:dyDescent="0.35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5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6" x14ac:dyDescent="0.35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6" x14ac:dyDescent="0.35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6" x14ac:dyDescent="0.35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5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5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5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x14ac:dyDescent="0.35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6" x14ac:dyDescent="0.35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6" x14ac:dyDescent="0.35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6" x14ac:dyDescent="0.35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2" x14ac:dyDescent="0.35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5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5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6" x14ac:dyDescent="0.35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6" x14ac:dyDescent="0.35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6" x14ac:dyDescent="0.35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6" x14ac:dyDescent="0.35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5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5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5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5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5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5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5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5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x14ac:dyDescent="0.35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6" x14ac:dyDescent="0.35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6" x14ac:dyDescent="0.35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5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5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5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4.799999999999997" x14ac:dyDescent="0.35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4.799999999999997" x14ac:dyDescent="0.35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x14ac:dyDescent="0.35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6" x14ac:dyDescent="0.35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6" x14ac:dyDescent="0.35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5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5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5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2.2" x14ac:dyDescent="0.35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5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x14ac:dyDescent="0.35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6" x14ac:dyDescent="0.35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6" x14ac:dyDescent="0.35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5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5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8.600000000000001" thickBot="1" x14ac:dyDescent="0.4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2023-06-21T05:38:35Z</cp:lastPrinted>
  <dcterms:created xsi:type="dcterms:W3CDTF">1996-10-08T23:32:33Z</dcterms:created>
  <dcterms:modified xsi:type="dcterms:W3CDTF">2023-07-31T07:27:11Z</dcterms:modified>
</cp:coreProperties>
</file>