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ДУМА\Дума 2023\Дума июнь отчет\"/>
    </mc:Choice>
  </mc:AlternateContent>
  <xr:revisionPtr revIDLastSave="0" documentId="13_ncr:1_{A45C4917-77B9-42E0-9D3E-EB0A6A5C6FCA}" xr6:coauthVersionLast="47" xr6:coauthVersionMax="47" xr10:uidLastSave="{00000000-0000-0000-0000-000000000000}"/>
  <bookViews>
    <workbookView xWindow="-108" yWindow="-108" windowWidth="23256" windowHeight="12576" activeTab="11" xr2:uid="{00000000-000D-0000-FFFF-FFFF00000000}"/>
  </bookViews>
  <sheets>
    <sheet name="1" sheetId="34" r:id="rId1"/>
    <sheet name="2" sheetId="40" state="hidden" r:id="rId2"/>
    <sheet name="3" sheetId="22" state="hidden" r:id="rId3"/>
    <sheet name="4" sheetId="46" state="hidden" r:id="rId4"/>
    <sheet name="5" sheetId="23" state="hidden" r:id="rId5"/>
    <sheet name="6" sheetId="24" r:id="rId6"/>
    <sheet name="7" sheetId="41" state="hidden" r:id="rId7"/>
    <sheet name="8" sheetId="26" r:id="rId8"/>
    <sheet name="9" sheetId="42" state="hidden" r:id="rId9"/>
    <sheet name="10" sheetId="36" r:id="rId10"/>
    <sheet name="11" sheetId="43" state="hidden" r:id="rId11"/>
    <sheet name="12" sheetId="30" r:id="rId12"/>
    <sheet name="13" sheetId="44" state="hidden" r:id="rId13"/>
    <sheet name="14" sheetId="32" state="hidden" r:id="rId14"/>
    <sheet name="расчет" sheetId="39" state="hidden" r:id="rId15"/>
  </sheets>
  <definedNames>
    <definedName name="sub_202499910" localSheetId="2">'3'!$B$22</definedName>
    <definedName name="А101" localSheetId="10">#REF!</definedName>
    <definedName name="А101" localSheetId="12">#REF!</definedName>
    <definedName name="А101" localSheetId="1">#REF!</definedName>
    <definedName name="А101" localSheetId="6">#REF!</definedName>
    <definedName name="А101" localSheetId="8">#REF!</definedName>
    <definedName name="А10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2" i="26" l="1"/>
  <c r="E125" i="26"/>
  <c r="D53" i="34"/>
  <c r="F180" i="36" l="1"/>
  <c r="E179" i="26"/>
  <c r="D43" i="34"/>
  <c r="F152" i="36" l="1"/>
  <c r="F30" i="36"/>
  <c r="F66" i="36"/>
  <c r="F103" i="36"/>
  <c r="F109" i="36"/>
  <c r="E53" i="40"/>
  <c r="D53" i="40"/>
  <c r="D57" i="34"/>
  <c r="F181" i="36"/>
  <c r="F179" i="36"/>
  <c r="E178" i="26" l="1"/>
  <c r="F178" i="36" l="1"/>
  <c r="E177" i="26"/>
  <c r="F177" i="36" l="1"/>
  <c r="E176" i="26"/>
  <c r="F176" i="36" l="1"/>
  <c r="J12" i="32" l="1"/>
  <c r="I12" i="32"/>
  <c r="G12" i="32"/>
  <c r="D10" i="44"/>
  <c r="D14" i="44"/>
  <c r="C14" i="44"/>
  <c r="C10" i="44"/>
  <c r="D12" i="32"/>
  <c r="E12" i="32" l="1"/>
  <c r="F31" i="36" l="1"/>
  <c r="F32" i="36"/>
  <c r="F35" i="36"/>
  <c r="F36" i="36"/>
  <c r="F25" i="36"/>
  <c r="F26" i="36"/>
  <c r="F27" i="36"/>
  <c r="F16" i="36"/>
  <c r="F17" i="36"/>
  <c r="F151" i="36"/>
  <c r="D47" i="34" l="1"/>
  <c r="F160" i="36" l="1"/>
  <c r="E159" i="26"/>
  <c r="E158" i="26" s="1"/>
  <c r="E157" i="26" s="1"/>
  <c r="F157" i="36" s="1"/>
  <c r="F158" i="36" l="1"/>
  <c r="F159" i="36"/>
  <c r="E177" i="42"/>
  <c r="F177" i="42" l="1"/>
  <c r="F16" i="43" l="1"/>
  <c r="G16" i="43"/>
  <c r="F17" i="43"/>
  <c r="G17" i="43"/>
  <c r="F25" i="43"/>
  <c r="G25" i="43"/>
  <c r="F26" i="43"/>
  <c r="G26" i="43"/>
  <c r="F27" i="43"/>
  <c r="G27" i="43"/>
  <c r="F30" i="43"/>
  <c r="G30" i="43"/>
  <c r="F31" i="43"/>
  <c r="G31" i="43"/>
  <c r="F32" i="43"/>
  <c r="G32" i="43"/>
  <c r="F35" i="43"/>
  <c r="G35" i="43"/>
  <c r="F36" i="43"/>
  <c r="G36" i="43"/>
  <c r="F41" i="43"/>
  <c r="G41" i="43"/>
  <c r="F48" i="43"/>
  <c r="G48" i="43"/>
  <c r="F50" i="43"/>
  <c r="G50" i="43"/>
  <c r="F57" i="43"/>
  <c r="G57" i="43"/>
  <c r="F65" i="43"/>
  <c r="G65" i="43"/>
  <c r="F66" i="43"/>
  <c r="G66" i="43"/>
  <c r="F68" i="43"/>
  <c r="G68" i="43"/>
  <c r="F69" i="43"/>
  <c r="G69" i="43"/>
  <c r="F72" i="43"/>
  <c r="G72" i="43"/>
  <c r="F73" i="43"/>
  <c r="G73" i="43"/>
  <c r="F81" i="43"/>
  <c r="G81" i="43"/>
  <c r="F82" i="43"/>
  <c r="G82" i="43"/>
  <c r="F85" i="43"/>
  <c r="G85" i="43"/>
  <c r="F93" i="43"/>
  <c r="G93" i="43"/>
  <c r="F95" i="43"/>
  <c r="G95" i="43"/>
  <c r="F103" i="43"/>
  <c r="G103" i="43"/>
  <c r="F109" i="43"/>
  <c r="G109" i="43"/>
  <c r="F116" i="43"/>
  <c r="G116" i="43"/>
  <c r="F117" i="43"/>
  <c r="G117" i="43"/>
  <c r="F125" i="43"/>
  <c r="G125" i="43"/>
  <c r="F132" i="43"/>
  <c r="G132" i="43"/>
  <c r="F138" i="43"/>
  <c r="G138" i="43"/>
  <c r="F142" i="43"/>
  <c r="G142" i="43"/>
  <c r="F143" i="43"/>
  <c r="G143" i="43"/>
  <c r="F147" i="43"/>
  <c r="G147" i="43"/>
  <c r="F151" i="43"/>
  <c r="G151" i="43"/>
  <c r="F152" i="43"/>
  <c r="G152" i="43"/>
  <c r="F156" i="43"/>
  <c r="G156" i="43"/>
  <c r="F165" i="43"/>
  <c r="G165" i="43"/>
  <c r="F169" i="43"/>
  <c r="G169" i="43"/>
  <c r="F177" i="43"/>
  <c r="G177" i="43"/>
  <c r="F178" i="43"/>
  <c r="G178" i="43"/>
  <c r="F179" i="43"/>
  <c r="G179" i="43"/>
  <c r="F182" i="43"/>
  <c r="G182" i="43"/>
  <c r="F183" i="43"/>
  <c r="G183" i="43"/>
  <c r="F184" i="43"/>
  <c r="G184" i="43"/>
  <c r="F187" i="43"/>
  <c r="G187" i="43"/>
  <c r="F188" i="43"/>
  <c r="G188" i="43"/>
  <c r="F196" i="43"/>
  <c r="G196" i="43"/>
  <c r="F204" i="43"/>
  <c r="G204" i="43"/>
  <c r="F212" i="43"/>
  <c r="G212" i="43"/>
  <c r="E23" i="41" l="1"/>
  <c r="D23" i="41"/>
  <c r="F211" i="42" l="1"/>
  <c r="G211" i="43" s="1"/>
  <c r="E211" i="42"/>
  <c r="F211" i="43" s="1"/>
  <c r="F210" i="42"/>
  <c r="E210" i="42"/>
  <c r="F203" i="42"/>
  <c r="E203" i="42"/>
  <c r="F195" i="42"/>
  <c r="G195" i="43" s="1"/>
  <c r="E195" i="42"/>
  <c r="F195" i="43" s="1"/>
  <c r="F194" i="42"/>
  <c r="G194" i="43" s="1"/>
  <c r="F193" i="42"/>
  <c r="G193" i="43" s="1"/>
  <c r="F186" i="42"/>
  <c r="G186" i="43" s="1"/>
  <c r="E186" i="42"/>
  <c r="F185" i="42"/>
  <c r="G185" i="43" s="1"/>
  <c r="F181" i="42"/>
  <c r="G181" i="43" s="1"/>
  <c r="E181" i="42"/>
  <c r="F181" i="43" s="1"/>
  <c r="F180" i="42"/>
  <c r="G180" i="43" s="1"/>
  <c r="F176" i="42"/>
  <c r="E176" i="42"/>
  <c r="F176" i="43" s="1"/>
  <c r="F168" i="42"/>
  <c r="G168" i="43" s="1"/>
  <c r="E168" i="42"/>
  <c r="F168" i="43" s="1"/>
  <c r="F167" i="42"/>
  <c r="F164" i="42"/>
  <c r="E164" i="42"/>
  <c r="F155" i="42"/>
  <c r="G155" i="43" s="1"/>
  <c r="E155" i="42"/>
  <c r="F155" i="43" s="1"/>
  <c r="F154" i="42"/>
  <c r="F150" i="42"/>
  <c r="G150" i="43" s="1"/>
  <c r="E150" i="42"/>
  <c r="F150" i="43" s="1"/>
  <c r="F149" i="42"/>
  <c r="G149" i="43" s="1"/>
  <c r="E149" i="42"/>
  <c r="F149" i="43" s="1"/>
  <c r="F148" i="42"/>
  <c r="G148" i="43" s="1"/>
  <c r="F146" i="42"/>
  <c r="G146" i="43" s="1"/>
  <c r="E146" i="42"/>
  <c r="F146" i="43" s="1"/>
  <c r="F145" i="42"/>
  <c r="G145" i="43" s="1"/>
  <c r="E145" i="42"/>
  <c r="F145" i="43" s="1"/>
  <c r="F144" i="42"/>
  <c r="G144" i="43" s="1"/>
  <c r="F141" i="42"/>
  <c r="G141" i="43" s="1"/>
  <c r="E141" i="42"/>
  <c r="F141" i="43" s="1"/>
  <c r="F140" i="42"/>
  <c r="G140" i="43" s="1"/>
  <c r="E140" i="42"/>
  <c r="F140" i="43" s="1"/>
  <c r="F139" i="42"/>
  <c r="G139" i="43" s="1"/>
  <c r="F137" i="42"/>
  <c r="G137" i="43" s="1"/>
  <c r="E137" i="42"/>
  <c r="F137" i="43" s="1"/>
  <c r="F136" i="42"/>
  <c r="G136" i="43" s="1"/>
  <c r="F131" i="42"/>
  <c r="E131" i="42"/>
  <c r="F124" i="42"/>
  <c r="E124" i="42"/>
  <c r="F115" i="42"/>
  <c r="E115" i="42"/>
  <c r="F108" i="42"/>
  <c r="G108" i="43" s="1"/>
  <c r="E108" i="42"/>
  <c r="F108" i="43" s="1"/>
  <c r="F102" i="42"/>
  <c r="E102" i="42"/>
  <c r="F94" i="42"/>
  <c r="E94" i="42"/>
  <c r="F94" i="43" s="1"/>
  <c r="F92" i="42"/>
  <c r="E92" i="42"/>
  <c r="F84" i="42"/>
  <c r="G84" i="43" s="1"/>
  <c r="E84" i="42"/>
  <c r="F84" i="43" s="1"/>
  <c r="F83" i="42"/>
  <c r="G83" i="43" s="1"/>
  <c r="E83" i="42"/>
  <c r="F83" i="43" s="1"/>
  <c r="F80" i="42"/>
  <c r="E80" i="42"/>
  <c r="F71" i="42"/>
  <c r="G71" i="43" s="1"/>
  <c r="E71" i="42"/>
  <c r="F71" i="43" s="1"/>
  <c r="F70" i="42"/>
  <c r="G70" i="43" s="1"/>
  <c r="E70" i="42"/>
  <c r="F70" i="43" s="1"/>
  <c r="F67" i="42"/>
  <c r="G67" i="43" s="1"/>
  <c r="E67" i="42"/>
  <c r="F67" i="43" s="1"/>
  <c r="F64" i="42"/>
  <c r="G64" i="43" s="1"/>
  <c r="E64" i="42"/>
  <c r="F64" i="43" s="1"/>
  <c r="F63" i="42"/>
  <c r="G63" i="43" s="1"/>
  <c r="E63" i="42"/>
  <c r="F56" i="42"/>
  <c r="E56" i="42"/>
  <c r="F56" i="43" s="1"/>
  <c r="E55" i="42"/>
  <c r="F49" i="42"/>
  <c r="G49" i="43" s="1"/>
  <c r="E49" i="42"/>
  <c r="F49" i="43" s="1"/>
  <c r="F47" i="42"/>
  <c r="E47" i="42"/>
  <c r="F40" i="42"/>
  <c r="E40" i="42"/>
  <c r="F34" i="42"/>
  <c r="G34" i="43" s="1"/>
  <c r="E34" i="42"/>
  <c r="F34" i="43" s="1"/>
  <c r="F33" i="42"/>
  <c r="G33" i="43" s="1"/>
  <c r="E33" i="42"/>
  <c r="F33" i="43" s="1"/>
  <c r="F29" i="42"/>
  <c r="E29" i="42"/>
  <c r="F24" i="42"/>
  <c r="E24" i="42"/>
  <c r="F24" i="43" s="1"/>
  <c r="F15" i="42"/>
  <c r="E15" i="42"/>
  <c r="E54" i="42" l="1"/>
  <c r="F55" i="43"/>
  <c r="E194" i="42"/>
  <c r="E209" i="42"/>
  <c r="F210" i="43"/>
  <c r="F28" i="42"/>
  <c r="G28" i="43" s="1"/>
  <c r="G29" i="43"/>
  <c r="E202" i="42"/>
  <c r="F203" i="43"/>
  <c r="E39" i="42"/>
  <c r="F40" i="43"/>
  <c r="F39" i="42"/>
  <c r="G40" i="43"/>
  <c r="E163" i="42"/>
  <c r="F164" i="43"/>
  <c r="F209" i="42"/>
  <c r="G210" i="43"/>
  <c r="E62" i="42"/>
  <c r="F63" i="43"/>
  <c r="F91" i="42"/>
  <c r="G91" i="43" s="1"/>
  <c r="G92" i="43"/>
  <c r="E130" i="42"/>
  <c r="F131" i="43"/>
  <c r="F153" i="42"/>
  <c r="G153" i="43" s="1"/>
  <c r="G154" i="43"/>
  <c r="E123" i="42"/>
  <c r="F124" i="43"/>
  <c r="F163" i="42"/>
  <c r="G164" i="43"/>
  <c r="E185" i="42"/>
  <c r="F185" i="43" s="1"/>
  <c r="F186" i="43"/>
  <c r="F166" i="42"/>
  <c r="G166" i="43" s="1"/>
  <c r="G167" i="43"/>
  <c r="F130" i="42"/>
  <c r="G131" i="43"/>
  <c r="F90" i="42"/>
  <c r="G94" i="43"/>
  <c r="F55" i="42"/>
  <c r="G56" i="43"/>
  <c r="E79" i="42"/>
  <c r="F79" i="43" s="1"/>
  <c r="F80" i="43"/>
  <c r="E28" i="42"/>
  <c r="F28" i="43" s="1"/>
  <c r="F29" i="43"/>
  <c r="F62" i="42"/>
  <c r="F79" i="42"/>
  <c r="G80" i="43"/>
  <c r="E91" i="42"/>
  <c r="F92" i="43"/>
  <c r="F123" i="42"/>
  <c r="G124" i="43"/>
  <c r="E139" i="42"/>
  <c r="F139" i="43" s="1"/>
  <c r="E144" i="42"/>
  <c r="F144" i="43" s="1"/>
  <c r="E148" i="42"/>
  <c r="F148" i="43" s="1"/>
  <c r="E154" i="42"/>
  <c r="E167" i="42"/>
  <c r="E180" i="42"/>
  <c r="F180" i="43" s="1"/>
  <c r="F107" i="42"/>
  <c r="G107" i="43" s="1"/>
  <c r="E46" i="42"/>
  <c r="F47" i="43"/>
  <c r="F46" i="42"/>
  <c r="G47" i="43"/>
  <c r="F135" i="42"/>
  <c r="E136" i="42"/>
  <c r="E101" i="42"/>
  <c r="F101" i="43" s="1"/>
  <c r="F102" i="43"/>
  <c r="F101" i="42"/>
  <c r="G101" i="43" s="1"/>
  <c r="G102" i="43"/>
  <c r="E107" i="42"/>
  <c r="F202" i="42"/>
  <c r="G203" i="43"/>
  <c r="F14" i="42"/>
  <c r="G15" i="43"/>
  <c r="E14" i="42"/>
  <c r="F15" i="43"/>
  <c r="F175" i="42"/>
  <c r="G176" i="43"/>
  <c r="E23" i="42"/>
  <c r="F23" i="43" s="1"/>
  <c r="F23" i="42"/>
  <c r="G24" i="43"/>
  <c r="F114" i="42"/>
  <c r="G115" i="43"/>
  <c r="E114" i="42"/>
  <c r="F115" i="43"/>
  <c r="E78" i="42"/>
  <c r="F192" i="42"/>
  <c r="F189" i="42"/>
  <c r="E12" i="42"/>
  <c r="E12" i="40"/>
  <c r="E11" i="40" s="1"/>
  <c r="D12" i="40"/>
  <c r="D11" i="40" s="1"/>
  <c r="E38" i="40"/>
  <c r="D38" i="40"/>
  <c r="D12" i="34"/>
  <c r="D11" i="34" s="1"/>
  <c r="F68" i="36"/>
  <c r="E67" i="26"/>
  <c r="F67" i="36" s="1"/>
  <c r="F69" i="36"/>
  <c r="E150" i="26"/>
  <c r="E149" i="26" s="1"/>
  <c r="C17" i="30"/>
  <c r="F222" i="36"/>
  <c r="F214" i="36"/>
  <c r="F206" i="36"/>
  <c r="F198" i="36"/>
  <c r="F197" i="36"/>
  <c r="F194" i="36"/>
  <c r="F193" i="36"/>
  <c r="F192" i="36"/>
  <c r="F189" i="36"/>
  <c r="F188" i="36"/>
  <c r="F173" i="36"/>
  <c r="F169" i="36"/>
  <c r="F156" i="36"/>
  <c r="F147" i="36"/>
  <c r="F143" i="36"/>
  <c r="F142" i="36"/>
  <c r="F138" i="36"/>
  <c r="F132" i="36"/>
  <c r="F125" i="36"/>
  <c r="F117" i="36"/>
  <c r="F116" i="36"/>
  <c r="F95" i="36"/>
  <c r="F93" i="36"/>
  <c r="F85" i="36"/>
  <c r="F82" i="36"/>
  <c r="F81" i="36"/>
  <c r="F73" i="36"/>
  <c r="F72" i="36"/>
  <c r="F65" i="36"/>
  <c r="F57" i="36"/>
  <c r="F50" i="36"/>
  <c r="F48" i="36"/>
  <c r="F41" i="36"/>
  <c r="E64" i="26"/>
  <c r="E63" i="26" s="1"/>
  <c r="D40" i="34"/>
  <c r="E71" i="26"/>
  <c r="F71" i="36" s="1"/>
  <c r="E141" i="26"/>
  <c r="F141" i="36" s="1"/>
  <c r="E115" i="26"/>
  <c r="E114" i="26" s="1"/>
  <c r="E49" i="26"/>
  <c r="F49" i="36" s="1"/>
  <c r="E221" i="26"/>
  <c r="F221" i="36" s="1"/>
  <c r="E213" i="26"/>
  <c r="E212" i="26" s="1"/>
  <c r="E205" i="26"/>
  <c r="E204" i="26" s="1"/>
  <c r="E196" i="26"/>
  <c r="F196" i="36" s="1"/>
  <c r="E191" i="26"/>
  <c r="F191" i="36" s="1"/>
  <c r="E187" i="26"/>
  <c r="F187" i="36" s="1"/>
  <c r="E172" i="26"/>
  <c r="E171" i="26" s="1"/>
  <c r="F171" i="36" s="1"/>
  <c r="E168" i="26"/>
  <c r="F168" i="36" s="1"/>
  <c r="E155" i="26"/>
  <c r="E154" i="26" s="1"/>
  <c r="E153" i="26" s="1"/>
  <c r="E146" i="26"/>
  <c r="E145" i="26" s="1"/>
  <c r="E137" i="26"/>
  <c r="E136" i="26" s="1"/>
  <c r="E131" i="26"/>
  <c r="F131" i="36" s="1"/>
  <c r="E124" i="26"/>
  <c r="E123" i="26" s="1"/>
  <c r="E108" i="26"/>
  <c r="E102" i="26"/>
  <c r="E94" i="26"/>
  <c r="F94" i="36" s="1"/>
  <c r="E92" i="26"/>
  <c r="E91" i="26" s="1"/>
  <c r="E84" i="26"/>
  <c r="F84" i="36" s="1"/>
  <c r="E80" i="26"/>
  <c r="F80" i="36" s="1"/>
  <c r="E70" i="26"/>
  <c r="F70" i="36" s="1"/>
  <c r="E56" i="26"/>
  <c r="E55" i="26" s="1"/>
  <c r="E47" i="26"/>
  <c r="F47" i="36" s="1"/>
  <c r="E40" i="26"/>
  <c r="F40" i="36" s="1"/>
  <c r="E34" i="26"/>
  <c r="E29" i="26"/>
  <c r="E24" i="26"/>
  <c r="F24" i="36" s="1"/>
  <c r="E15" i="26"/>
  <c r="F15" i="36" s="1"/>
  <c r="E57" i="40"/>
  <c r="E54" i="40"/>
  <c r="E50" i="40"/>
  <c r="E48" i="40"/>
  <c r="E44" i="40"/>
  <c r="E41" i="40"/>
  <c r="E36" i="40"/>
  <c r="E32" i="40"/>
  <c r="E28" i="40"/>
  <c r="E26" i="40"/>
  <c r="E25" i="40" s="1"/>
  <c r="E23" i="40"/>
  <c r="E18" i="40"/>
  <c r="D57" i="40"/>
  <c r="D54" i="40"/>
  <c r="D50" i="40"/>
  <c r="D48" i="40"/>
  <c r="D44" i="40"/>
  <c r="D41" i="40"/>
  <c r="D36" i="40"/>
  <c r="D32" i="40"/>
  <c r="D28" i="40"/>
  <c r="D26" i="40"/>
  <c r="D23" i="40"/>
  <c r="D18" i="40"/>
  <c r="D61" i="34"/>
  <c r="D58" i="34"/>
  <c r="D54" i="34"/>
  <c r="D52" i="34"/>
  <c r="D38" i="34"/>
  <c r="D33" i="34"/>
  <c r="D29" i="34"/>
  <c r="D27" i="34"/>
  <c r="D24" i="34"/>
  <c r="D19" i="34"/>
  <c r="E39" i="26"/>
  <c r="F39" i="36" s="1"/>
  <c r="D22" i="44"/>
  <c r="D21" i="44" s="1"/>
  <c r="D20" i="44" s="1"/>
  <c r="C22" i="44"/>
  <c r="C21" i="44" s="1"/>
  <c r="C20" i="44" s="1"/>
  <c r="D17" i="44"/>
  <c r="C17" i="44"/>
  <c r="D12" i="44"/>
  <c r="C12" i="44"/>
  <c r="C10" i="30"/>
  <c r="C12" i="30"/>
  <c r="C9" i="44"/>
  <c r="F12" i="32" s="1"/>
  <c r="H12" i="32" s="1"/>
  <c r="K12" i="32" s="1"/>
  <c r="D9" i="44"/>
  <c r="J10" i="32"/>
  <c r="G10" i="32"/>
  <c r="D10" i="32"/>
  <c r="B10" i="32"/>
  <c r="C9" i="30"/>
  <c r="D23" i="24"/>
  <c r="D10" i="34" l="1"/>
  <c r="F172" i="36"/>
  <c r="E107" i="26"/>
  <c r="F108" i="36"/>
  <c r="E220" i="26"/>
  <c r="F220" i="36" s="1"/>
  <c r="E101" i="26"/>
  <c r="F101" i="36" s="1"/>
  <c r="F102" i="36"/>
  <c r="F89" i="42"/>
  <c r="G90" i="43"/>
  <c r="E61" i="42"/>
  <c r="F62" i="43"/>
  <c r="F38" i="42"/>
  <c r="G39" i="43"/>
  <c r="F91" i="43"/>
  <c r="E90" i="42"/>
  <c r="G189" i="43"/>
  <c r="E26" i="41"/>
  <c r="E175" i="42"/>
  <c r="E174" i="42" s="1"/>
  <c r="F129" i="42"/>
  <c r="G130" i="43"/>
  <c r="F162" i="42"/>
  <c r="G163" i="43"/>
  <c r="E129" i="42"/>
  <c r="F130" i="43"/>
  <c r="F208" i="42"/>
  <c r="G209" i="43"/>
  <c r="F39" i="43"/>
  <c r="E38" i="42"/>
  <c r="E208" i="42"/>
  <c r="F209" i="43"/>
  <c r="E153" i="42"/>
  <c r="F153" i="43" s="1"/>
  <c r="F154" i="43"/>
  <c r="F191" i="42"/>
  <c r="G192" i="43"/>
  <c r="F106" i="42"/>
  <c r="G106" i="43" s="1"/>
  <c r="F61" i="42"/>
  <c r="G62" i="43"/>
  <c r="F54" i="42"/>
  <c r="G55" i="43"/>
  <c r="E122" i="42"/>
  <c r="F123" i="43"/>
  <c r="E162" i="42"/>
  <c r="F163" i="43"/>
  <c r="E201" i="42"/>
  <c r="F202" i="43"/>
  <c r="F78" i="42"/>
  <c r="G79" i="43"/>
  <c r="F194" i="43"/>
  <c r="E193" i="42"/>
  <c r="E77" i="42"/>
  <c r="F78" i="43"/>
  <c r="E166" i="42"/>
  <c r="F166" i="43" s="1"/>
  <c r="F167" i="43"/>
  <c r="G123" i="43"/>
  <c r="F122" i="42"/>
  <c r="F54" i="43"/>
  <c r="E53" i="42"/>
  <c r="F92" i="36"/>
  <c r="F212" i="36"/>
  <c r="E211" i="26"/>
  <c r="E33" i="26"/>
  <c r="F33" i="36" s="1"/>
  <c r="F34" i="36"/>
  <c r="F213" i="36"/>
  <c r="F56" i="36"/>
  <c r="E38" i="26"/>
  <c r="F38" i="36" s="1"/>
  <c r="E28" i="26"/>
  <c r="F28" i="36" s="1"/>
  <c r="F29" i="36"/>
  <c r="F123" i="36"/>
  <c r="E122" i="26"/>
  <c r="F122" i="36" s="1"/>
  <c r="E144" i="26"/>
  <c r="F144" i="36" s="1"/>
  <c r="F145" i="36"/>
  <c r="F64" i="36"/>
  <c r="F146" i="36"/>
  <c r="F124" i="36"/>
  <c r="E195" i="26"/>
  <c r="F195" i="36" s="1"/>
  <c r="E83" i="26"/>
  <c r="F83" i="36" s="1"/>
  <c r="E219" i="26"/>
  <c r="E130" i="26"/>
  <c r="E129" i="26" s="1"/>
  <c r="F129" i="36" s="1"/>
  <c r="G46" i="43"/>
  <c r="F45" i="42"/>
  <c r="E45" i="42"/>
  <c r="F46" i="43"/>
  <c r="E135" i="26"/>
  <c r="F136" i="36"/>
  <c r="F137" i="36"/>
  <c r="F134" i="42"/>
  <c r="G135" i="43"/>
  <c r="F136" i="43"/>
  <c r="E135" i="42"/>
  <c r="F105" i="42"/>
  <c r="F107" i="43"/>
  <c r="E106" i="42"/>
  <c r="F201" i="42"/>
  <c r="G202" i="43"/>
  <c r="E13" i="42"/>
  <c r="F13" i="43" s="1"/>
  <c r="F14" i="43"/>
  <c r="E11" i="42"/>
  <c r="F12" i="43"/>
  <c r="F12" i="42"/>
  <c r="G14" i="43"/>
  <c r="F13" i="42"/>
  <c r="G13" i="43" s="1"/>
  <c r="E14" i="26"/>
  <c r="F14" i="36" s="1"/>
  <c r="E186" i="26"/>
  <c r="F186" i="36" s="1"/>
  <c r="F174" i="42"/>
  <c r="G175" i="43"/>
  <c r="E22" i="42"/>
  <c r="F22" i="42"/>
  <c r="G23" i="43"/>
  <c r="E21" i="42"/>
  <c r="F22" i="43"/>
  <c r="F113" i="42"/>
  <c r="G114" i="43"/>
  <c r="E113" i="42"/>
  <c r="F114" i="43"/>
  <c r="F55" i="36"/>
  <c r="E54" i="26"/>
  <c r="F154" i="36"/>
  <c r="F153" i="36"/>
  <c r="F155" i="36"/>
  <c r="E75" i="42"/>
  <c r="E140" i="26"/>
  <c r="F140" i="36" s="1"/>
  <c r="F204" i="36"/>
  <c r="E203" i="26"/>
  <c r="F205" i="36"/>
  <c r="E170" i="26"/>
  <c r="F170" i="36" s="1"/>
  <c r="E167" i="26"/>
  <c r="F115" i="36"/>
  <c r="E79" i="26"/>
  <c r="E62" i="26"/>
  <c r="F63" i="36"/>
  <c r="E46" i="26"/>
  <c r="F46" i="36" s="1"/>
  <c r="E23" i="26"/>
  <c r="F23" i="36" s="1"/>
  <c r="E47" i="40"/>
  <c r="E46" i="40" s="1"/>
  <c r="B9" i="39" s="1"/>
  <c r="D47" i="40"/>
  <c r="D46" i="40" s="1"/>
  <c r="B7" i="39" s="1"/>
  <c r="E31" i="40"/>
  <c r="D31" i="40"/>
  <c r="E10" i="40"/>
  <c r="D25" i="40"/>
  <c r="D10" i="40" s="1"/>
  <c r="B10" i="39"/>
  <c r="D51" i="34"/>
  <c r="D50" i="34" s="1"/>
  <c r="B4" i="39" s="1"/>
  <c r="D32" i="34"/>
  <c r="D26" i="34"/>
  <c r="F149" i="36"/>
  <c r="E148" i="26"/>
  <c r="F150" i="36"/>
  <c r="E190" i="26"/>
  <c r="F114" i="36"/>
  <c r="E113" i="26"/>
  <c r="E90" i="26"/>
  <c r="F91" i="36"/>
  <c r="E121" i="26" l="1"/>
  <c r="E106" i="26"/>
  <c r="F107" i="36"/>
  <c r="F128" i="42"/>
  <c r="G129" i="43"/>
  <c r="F60" i="42"/>
  <c r="G61" i="43"/>
  <c r="F175" i="43"/>
  <c r="E207" i="42"/>
  <c r="F208" i="43"/>
  <c r="E128" i="42"/>
  <c r="F129" i="43"/>
  <c r="E74" i="42"/>
  <c r="F75" i="43"/>
  <c r="F77" i="42"/>
  <c r="G78" i="43"/>
  <c r="F75" i="42"/>
  <c r="E121" i="42"/>
  <c r="F122" i="43"/>
  <c r="F38" i="43"/>
  <c r="E37" i="42"/>
  <c r="F37" i="43" s="1"/>
  <c r="E60" i="42"/>
  <c r="F61" i="43"/>
  <c r="F193" i="43"/>
  <c r="E192" i="42"/>
  <c r="E189" i="42"/>
  <c r="F207" i="42"/>
  <c r="G208" i="43"/>
  <c r="F37" i="42"/>
  <c r="G37" i="43" s="1"/>
  <c r="G38" i="43"/>
  <c r="F121" i="42"/>
  <c r="G122" i="43"/>
  <c r="E161" i="42"/>
  <c r="F162" i="43"/>
  <c r="E52" i="42"/>
  <c r="F53" i="43"/>
  <c r="F190" i="42"/>
  <c r="G190" i="43" s="1"/>
  <c r="G191" i="43"/>
  <c r="F161" i="42"/>
  <c r="G162" i="43"/>
  <c r="E89" i="42"/>
  <c r="F90" i="43"/>
  <c r="E76" i="42"/>
  <c r="F76" i="43" s="1"/>
  <c r="F77" i="43"/>
  <c r="E200" i="42"/>
  <c r="F201" i="43"/>
  <c r="F53" i="42"/>
  <c r="G54" i="43"/>
  <c r="G89" i="43"/>
  <c r="F87" i="42"/>
  <c r="F88" i="42"/>
  <c r="G88" i="43" s="1"/>
  <c r="E37" i="26"/>
  <c r="F37" i="36" s="1"/>
  <c r="F211" i="36"/>
  <c r="E210" i="26"/>
  <c r="E128" i="26"/>
  <c r="F128" i="36" s="1"/>
  <c r="F130" i="36"/>
  <c r="F219" i="36"/>
  <c r="E218" i="26"/>
  <c r="F44" i="42"/>
  <c r="G45" i="43"/>
  <c r="E44" i="42"/>
  <c r="F45" i="43"/>
  <c r="F135" i="36"/>
  <c r="E134" i="26"/>
  <c r="F134" i="36" s="1"/>
  <c r="E134" i="42"/>
  <c r="F135" i="43"/>
  <c r="G134" i="43"/>
  <c r="F133" i="42"/>
  <c r="E105" i="42"/>
  <c r="F106" i="43"/>
  <c r="G105" i="43"/>
  <c r="F104" i="42"/>
  <c r="F200" i="42"/>
  <c r="G201" i="43"/>
  <c r="E10" i="42"/>
  <c r="F11" i="43"/>
  <c r="F11" i="42"/>
  <c r="G12" i="43"/>
  <c r="E12" i="26"/>
  <c r="F12" i="36" s="1"/>
  <c r="E13" i="26"/>
  <c r="F13" i="36" s="1"/>
  <c r="F173" i="42"/>
  <c r="G174" i="43"/>
  <c r="E173" i="42"/>
  <c r="F174" i="43"/>
  <c r="F21" i="42"/>
  <c r="G22" i="43"/>
  <c r="E20" i="42"/>
  <c r="F21" i="43"/>
  <c r="F112" i="42"/>
  <c r="G113" i="43"/>
  <c r="E112" i="42"/>
  <c r="F113" i="43"/>
  <c r="F54" i="36"/>
  <c r="E53" i="26"/>
  <c r="E139" i="26"/>
  <c r="E199" i="26"/>
  <c r="E202" i="26"/>
  <c r="F203" i="36"/>
  <c r="E166" i="26"/>
  <c r="F167" i="36"/>
  <c r="E120" i="26"/>
  <c r="F121" i="36"/>
  <c r="F79" i="36"/>
  <c r="E78" i="26"/>
  <c r="F62" i="36"/>
  <c r="E61" i="26"/>
  <c r="E45" i="26"/>
  <c r="E44" i="26" s="1"/>
  <c r="E22" i="26"/>
  <c r="F22" i="36" s="1"/>
  <c r="D9" i="40"/>
  <c r="D8" i="40" s="1"/>
  <c r="B5" i="39" s="1"/>
  <c r="B6" i="39"/>
  <c r="E9" i="40"/>
  <c r="B3" i="39"/>
  <c r="D9" i="34"/>
  <c r="C2" i="39" s="1"/>
  <c r="C4" i="39" s="1"/>
  <c r="F148" i="36"/>
  <c r="F190" i="36"/>
  <c r="E185" i="26"/>
  <c r="F113" i="36"/>
  <c r="E112" i="26"/>
  <c r="F90" i="36"/>
  <c r="E89" i="26"/>
  <c r="F106" i="36" l="1"/>
  <c r="E105" i="26"/>
  <c r="E199" i="42"/>
  <c r="F200" i="43"/>
  <c r="F120" i="42"/>
  <c r="G121" i="43"/>
  <c r="E120" i="42"/>
  <c r="F121" i="43"/>
  <c r="F59" i="42"/>
  <c r="G60" i="43"/>
  <c r="E160" i="42"/>
  <c r="F161" i="43"/>
  <c r="F76" i="42"/>
  <c r="G76" i="43" s="1"/>
  <c r="G77" i="43"/>
  <c r="F86" i="42"/>
  <c r="G87" i="43"/>
  <c r="E191" i="42"/>
  <c r="F192" i="43"/>
  <c r="F74" i="43"/>
  <c r="D16" i="41"/>
  <c r="E51" i="42"/>
  <c r="F52" i="43"/>
  <c r="F74" i="42"/>
  <c r="G75" i="43"/>
  <c r="E127" i="42"/>
  <c r="F128" i="43"/>
  <c r="F160" i="42"/>
  <c r="G161" i="43"/>
  <c r="F206" i="42"/>
  <c r="G207" i="43"/>
  <c r="E206" i="42"/>
  <c r="F207" i="43"/>
  <c r="F189" i="43"/>
  <c r="D26" i="41"/>
  <c r="F52" i="42"/>
  <c r="G53" i="43"/>
  <c r="F89" i="43"/>
  <c r="E88" i="42"/>
  <c r="F88" i="43" s="1"/>
  <c r="E87" i="42"/>
  <c r="E59" i="42"/>
  <c r="F60" i="43"/>
  <c r="F127" i="42"/>
  <c r="G128" i="43"/>
  <c r="F210" i="36"/>
  <c r="E209" i="26"/>
  <c r="E127" i="26"/>
  <c r="F127" i="36" s="1"/>
  <c r="F139" i="36"/>
  <c r="E133" i="26"/>
  <c r="F133" i="36" s="1"/>
  <c r="E217" i="26"/>
  <c r="F218" i="36"/>
  <c r="E43" i="42"/>
  <c r="F44" i="43"/>
  <c r="F43" i="42"/>
  <c r="G44" i="43"/>
  <c r="F134" i="43"/>
  <c r="E133" i="42"/>
  <c r="G133" i="43"/>
  <c r="E22" i="41"/>
  <c r="F126" i="42"/>
  <c r="G126" i="43" s="1"/>
  <c r="E104" i="42"/>
  <c r="F105" i="43"/>
  <c r="F100" i="42"/>
  <c r="G104" i="43"/>
  <c r="F199" i="42"/>
  <c r="G200" i="43"/>
  <c r="F10" i="42"/>
  <c r="G11" i="43"/>
  <c r="E9" i="42"/>
  <c r="F10" i="43"/>
  <c r="E11" i="26"/>
  <c r="F11" i="36" s="1"/>
  <c r="E172" i="42"/>
  <c r="F173" i="43"/>
  <c r="F172" i="42"/>
  <c r="G173" i="43"/>
  <c r="D8" i="34"/>
  <c r="C23" i="30" s="1"/>
  <c r="F20" i="42"/>
  <c r="G21" i="43"/>
  <c r="E19" i="42"/>
  <c r="F20" i="43"/>
  <c r="F111" i="42"/>
  <c r="G112" i="43"/>
  <c r="E111" i="42"/>
  <c r="F112" i="43"/>
  <c r="E52" i="26"/>
  <c r="F53" i="36"/>
  <c r="F202" i="36"/>
  <c r="E201" i="26"/>
  <c r="D26" i="24"/>
  <c r="F199" i="36"/>
  <c r="F166" i="36"/>
  <c r="E165" i="26"/>
  <c r="D21" i="24"/>
  <c r="E119" i="26"/>
  <c r="F120" i="36"/>
  <c r="E77" i="26"/>
  <c r="E75" i="26"/>
  <c r="F78" i="36"/>
  <c r="F61" i="36"/>
  <c r="E60" i="26"/>
  <c r="F45" i="36"/>
  <c r="E21" i="26"/>
  <c r="F21" i="36" s="1"/>
  <c r="C5" i="39"/>
  <c r="C7" i="39" s="1"/>
  <c r="C8" i="39"/>
  <c r="C10" i="39" s="1"/>
  <c r="E8" i="40"/>
  <c r="B8" i="39" s="1"/>
  <c r="F44" i="36"/>
  <c r="E43" i="26"/>
  <c r="E184" i="26"/>
  <c r="F185" i="36"/>
  <c r="E111" i="26"/>
  <c r="F112" i="36"/>
  <c r="F89" i="36"/>
  <c r="E88" i="26"/>
  <c r="F88" i="36" s="1"/>
  <c r="E87" i="26"/>
  <c r="F105" i="36" l="1"/>
  <c r="E104" i="26"/>
  <c r="E205" i="42"/>
  <c r="F206" i="43"/>
  <c r="F127" i="43"/>
  <c r="D21" i="41"/>
  <c r="G127" i="43"/>
  <c r="E21" i="41"/>
  <c r="E20" i="41" s="1"/>
  <c r="F51" i="42"/>
  <c r="G52" i="43"/>
  <c r="F205" i="42"/>
  <c r="G206" i="43"/>
  <c r="G74" i="43"/>
  <c r="E16" i="41"/>
  <c r="E190" i="42"/>
  <c r="F190" i="43" s="1"/>
  <c r="F191" i="43"/>
  <c r="E159" i="42"/>
  <c r="F160" i="43"/>
  <c r="F119" i="42"/>
  <c r="G120" i="43"/>
  <c r="E58" i="42"/>
  <c r="F59" i="43"/>
  <c r="E119" i="42"/>
  <c r="F120" i="43"/>
  <c r="E86" i="42"/>
  <c r="F87" i="43"/>
  <c r="F159" i="42"/>
  <c r="G160" i="43"/>
  <c r="D14" i="41"/>
  <c r="F51" i="43"/>
  <c r="G86" i="43"/>
  <c r="E17" i="41"/>
  <c r="F58" i="42"/>
  <c r="G59" i="43"/>
  <c r="E198" i="42"/>
  <c r="F199" i="43"/>
  <c r="F209" i="36"/>
  <c r="E208" i="26"/>
  <c r="F217" i="36"/>
  <c r="E216" i="26"/>
  <c r="F42" i="42"/>
  <c r="G43" i="43"/>
  <c r="E42" i="42"/>
  <c r="F43" i="43"/>
  <c r="F133" i="43"/>
  <c r="D22" i="41"/>
  <c r="D20" i="41" s="1"/>
  <c r="E126" i="42"/>
  <c r="F126" i="43" s="1"/>
  <c r="F99" i="42"/>
  <c r="G100" i="43"/>
  <c r="E100" i="42"/>
  <c r="F104" i="43"/>
  <c r="F198" i="42"/>
  <c r="G199" i="43"/>
  <c r="F9" i="43"/>
  <c r="D11" i="41"/>
  <c r="F9" i="42"/>
  <c r="G10" i="43"/>
  <c r="E10" i="26"/>
  <c r="F10" i="36" s="1"/>
  <c r="F171" i="42"/>
  <c r="G172" i="43"/>
  <c r="E171" i="42"/>
  <c r="F172" i="43"/>
  <c r="B2" i="39"/>
  <c r="G20" i="43"/>
  <c r="F19" i="42"/>
  <c r="E18" i="42"/>
  <c r="F19" i="43"/>
  <c r="F110" i="42"/>
  <c r="G111" i="43"/>
  <c r="E110" i="42"/>
  <c r="F111" i="43"/>
  <c r="F52" i="36"/>
  <c r="E51" i="26"/>
  <c r="E126" i="26"/>
  <c r="F126" i="36" s="1"/>
  <c r="D22" i="24"/>
  <c r="D20" i="24" s="1"/>
  <c r="F201" i="36"/>
  <c r="E200" i="26"/>
  <c r="F200" i="36" s="1"/>
  <c r="F165" i="36"/>
  <c r="E164" i="26"/>
  <c r="E118" i="26"/>
  <c r="F119" i="36"/>
  <c r="E74" i="26"/>
  <c r="F75" i="36"/>
  <c r="F77" i="36"/>
  <c r="E76" i="26"/>
  <c r="F76" i="36" s="1"/>
  <c r="E59" i="26"/>
  <c r="F60" i="36"/>
  <c r="E20" i="26"/>
  <c r="E42" i="26"/>
  <c r="F43" i="36"/>
  <c r="F184" i="36"/>
  <c r="E183" i="26"/>
  <c r="F111" i="36"/>
  <c r="E110" i="26"/>
  <c r="F110" i="36" s="1"/>
  <c r="F87" i="36"/>
  <c r="E86" i="26"/>
  <c r="F104" i="36" l="1"/>
  <c r="E100" i="26"/>
  <c r="F86" i="43"/>
  <c r="D17" i="41"/>
  <c r="E197" i="42"/>
  <c r="F198" i="43"/>
  <c r="E118" i="42"/>
  <c r="F119" i="43"/>
  <c r="E158" i="42"/>
  <c r="F159" i="43"/>
  <c r="G205" i="43"/>
  <c r="E28" i="41"/>
  <c r="F118" i="42"/>
  <c r="G119" i="43"/>
  <c r="G58" i="43"/>
  <c r="E15" i="41"/>
  <c r="F158" i="42"/>
  <c r="G159" i="43"/>
  <c r="F58" i="43"/>
  <c r="D15" i="41"/>
  <c r="E14" i="41"/>
  <c r="G51" i="43"/>
  <c r="F205" i="43"/>
  <c r="D28" i="41"/>
  <c r="F208" i="36"/>
  <c r="E207" i="26"/>
  <c r="F216" i="36"/>
  <c r="E215" i="26"/>
  <c r="D28" i="24" s="1"/>
  <c r="G42" i="43"/>
  <c r="E13" i="41"/>
  <c r="F42" i="43"/>
  <c r="D13" i="41"/>
  <c r="E99" i="42"/>
  <c r="F100" i="43"/>
  <c r="G99" i="43"/>
  <c r="F98" i="42"/>
  <c r="F197" i="42"/>
  <c r="G198" i="43"/>
  <c r="G9" i="43"/>
  <c r="E11" i="41"/>
  <c r="E9" i="26"/>
  <c r="F9" i="36" s="1"/>
  <c r="E170" i="42"/>
  <c r="F171" i="43"/>
  <c r="F170" i="42"/>
  <c r="G171" i="43"/>
  <c r="F18" i="42"/>
  <c r="G19" i="43"/>
  <c r="F18" i="43"/>
  <c r="D12" i="41"/>
  <c r="D10" i="41" s="1"/>
  <c r="E8" i="42"/>
  <c r="F8" i="43" s="1"/>
  <c r="G110" i="43"/>
  <c r="F110" i="43"/>
  <c r="D14" i="24"/>
  <c r="F51" i="36"/>
  <c r="F164" i="36"/>
  <c r="E163" i="26"/>
  <c r="F118" i="36"/>
  <c r="D19" i="24"/>
  <c r="F74" i="36"/>
  <c r="D16" i="24"/>
  <c r="E58" i="26"/>
  <c r="F59" i="36"/>
  <c r="E19" i="26"/>
  <c r="F20" i="36"/>
  <c r="D13" i="24"/>
  <c r="F42" i="36"/>
  <c r="F183" i="36"/>
  <c r="E182" i="26"/>
  <c r="D17" i="24"/>
  <c r="F86" i="36"/>
  <c r="E99" i="26" l="1"/>
  <c r="F100" i="36"/>
  <c r="G98" i="43"/>
  <c r="F97" i="42"/>
  <c r="F96" i="42" s="1"/>
  <c r="G118" i="43"/>
  <c r="E19" i="41"/>
  <c r="F118" i="43"/>
  <c r="D19" i="41"/>
  <c r="F157" i="42"/>
  <c r="G158" i="43"/>
  <c r="F197" i="43"/>
  <c r="D27" i="41"/>
  <c r="E157" i="42"/>
  <c r="F158" i="43"/>
  <c r="F182" i="36"/>
  <c r="E175" i="26"/>
  <c r="F175" i="36" s="1"/>
  <c r="D27" i="24"/>
  <c r="F207" i="36"/>
  <c r="F215" i="36"/>
  <c r="F99" i="43"/>
  <c r="E98" i="42"/>
  <c r="G197" i="43"/>
  <c r="E27" i="41"/>
  <c r="D11" i="24"/>
  <c r="E25" i="41"/>
  <c r="G170" i="43"/>
  <c r="D25" i="41"/>
  <c r="F170" i="43"/>
  <c r="F8" i="42"/>
  <c r="G8" i="43" s="1"/>
  <c r="G18" i="43"/>
  <c r="E12" i="41"/>
  <c r="E10" i="41" s="1"/>
  <c r="E18" i="41"/>
  <c r="F163" i="36"/>
  <c r="E162" i="26"/>
  <c r="F58" i="36"/>
  <c r="D15" i="24"/>
  <c r="E18" i="26"/>
  <c r="F19" i="36"/>
  <c r="E98" i="26" l="1"/>
  <c r="F99" i="36"/>
  <c r="G97" i="43"/>
  <c r="F98" i="43"/>
  <c r="E97" i="42"/>
  <c r="E24" i="41"/>
  <c r="G157" i="43"/>
  <c r="D24" i="41"/>
  <c r="F157" i="43"/>
  <c r="E29" i="41"/>
  <c r="D27" i="44" s="1"/>
  <c r="G96" i="43"/>
  <c r="F7" i="42"/>
  <c r="G7" i="43" s="1"/>
  <c r="F162" i="36"/>
  <c r="E161" i="26"/>
  <c r="D12" i="24"/>
  <c r="D10" i="24" s="1"/>
  <c r="E8" i="26"/>
  <c r="F8" i="36" s="1"/>
  <c r="F18" i="36"/>
  <c r="E174" i="26"/>
  <c r="F174" i="36" s="1"/>
  <c r="F98" i="36" l="1"/>
  <c r="E97" i="26"/>
  <c r="F97" i="43"/>
  <c r="D18" i="41"/>
  <c r="D29" i="41" s="1"/>
  <c r="C27" i="44" s="1"/>
  <c r="C26" i="44" s="1"/>
  <c r="C25" i="44" s="1"/>
  <c r="C24" i="44" s="1"/>
  <c r="C19" i="44" s="1"/>
  <c r="C8" i="44" s="1"/>
  <c r="E96" i="42"/>
  <c r="D8" i="39"/>
  <c r="D26" i="44"/>
  <c r="D25" i="44" s="1"/>
  <c r="D24" i="44" s="1"/>
  <c r="D19" i="44" s="1"/>
  <c r="D8" i="44" s="1"/>
  <c r="F161" i="36"/>
  <c r="D24" i="24"/>
  <c r="D25" i="24"/>
  <c r="F97" i="36" l="1"/>
  <c r="E96" i="26"/>
  <c r="D18" i="24"/>
  <c r="D5" i="39"/>
  <c r="J5" i="39" s="1"/>
  <c r="D29" i="24"/>
  <c r="C15" i="30" s="1"/>
  <c r="C14" i="30" s="1"/>
  <c r="F9" i="39"/>
  <c r="H8" i="39" s="1"/>
  <c r="E8" i="39"/>
  <c r="J8" i="39"/>
  <c r="F96" i="43"/>
  <c r="E7" i="42"/>
  <c r="F7" i="43" s="1"/>
  <c r="F10" i="32"/>
  <c r="I10" i="32"/>
  <c r="F96" i="36" l="1"/>
  <c r="E7" i="26"/>
  <c r="F7" i="36" s="1"/>
  <c r="E5" i="39"/>
  <c r="F6" i="39"/>
  <c r="H5" i="39" s="1"/>
  <c r="D2" i="39"/>
  <c r="E2" i="39" s="1"/>
  <c r="G2" i="39" s="1"/>
  <c r="I2" i="39" s="1"/>
  <c r="C27" i="30"/>
  <c r="C26" i="30" s="1"/>
  <c r="C25" i="30" s="1"/>
  <c r="C24" i="30" s="1"/>
  <c r="G8" i="39"/>
  <c r="I8" i="39" s="1"/>
  <c r="G5" i="39"/>
  <c r="I5" i="39" s="1"/>
  <c r="J2" i="39" l="1"/>
  <c r="H2" i="39"/>
  <c r="C22" i="30"/>
  <c r="C21" i="30" s="1"/>
  <c r="C20" i="30" s="1"/>
  <c r="C19" i="30" s="1"/>
  <c r="C8" i="30" s="1"/>
  <c r="C10" i="32" l="1"/>
  <c r="E10" i="32" l="1"/>
  <c r="H10" i="32" l="1"/>
  <c r="K10" i="32"/>
</calcChain>
</file>

<file path=xl/sharedStrings.xml><?xml version="1.0" encoding="utf-8"?>
<sst xmlns="http://schemas.openxmlformats.org/spreadsheetml/2006/main" count="3589" uniqueCount="510">
  <si>
    <t>Наименование</t>
  </si>
  <si>
    <t xml:space="preserve"> 1 00 00000 00 0000 000</t>
  </si>
  <si>
    <t>НАЛОГИ НА ПРИБЫЛЬ, ДОХОДЫ</t>
  </si>
  <si>
    <t>Налог на доходы физических лиц</t>
  </si>
  <si>
    <t>НАЛОГИ   НА   ИМУЩЕСТВО</t>
  </si>
  <si>
    <t xml:space="preserve">ЗЕМЕЛЬНЫЙ  НАЛОГ </t>
  </si>
  <si>
    <t>ДОХОДЫ ОТ ИСПОЛЬЗОВАНИЯ ИМУЩЕСТВА, НАХОДЯЩЕГОСЯ В ГОСУДАРСТВЕННОЙ И МУНИЦИПАЛЬНОЙ СОБСТВЕННОСТИ</t>
  </si>
  <si>
    <t>РЗ</t>
  </si>
  <si>
    <t>Сумма</t>
  </si>
  <si>
    <t>01</t>
  </si>
  <si>
    <t>НАЦИОНАЛЬНАЯ ОБОРОНА</t>
  </si>
  <si>
    <t>02</t>
  </si>
  <si>
    <t>05</t>
  </si>
  <si>
    <t>08</t>
  </si>
  <si>
    <t>АДМИНИСТРАЦИЯ МАМОНСКОГО МУНИЦИПАЛЬНОГО ОБРАЗОВАНИЯ</t>
  </si>
  <si>
    <t>ОБЩЕГОСУДАРСТВЕННЫЕ ВОПРОСЫ</t>
  </si>
  <si>
    <t>000</t>
  </si>
  <si>
    <t>00</t>
  </si>
  <si>
    <t>200</t>
  </si>
  <si>
    <t>04</t>
  </si>
  <si>
    <t>300</t>
  </si>
  <si>
    <t>Резервные фонды</t>
  </si>
  <si>
    <t>03</t>
  </si>
  <si>
    <t>Код</t>
  </si>
  <si>
    <t>Уменьшение остатков средств бюджетов</t>
  </si>
  <si>
    <t>Уменьшение прочих остатков средств бюджетов</t>
  </si>
  <si>
    <t>Обеспечение проведения выборов и референдумов</t>
  </si>
  <si>
    <t>07</t>
  </si>
  <si>
    <t>Благоустройство</t>
  </si>
  <si>
    <t>Субвенции бюджетам субъектов Российской Федерации и муниципальных образований</t>
  </si>
  <si>
    <t>Жилищное хозяйство</t>
  </si>
  <si>
    <t>ДОХОДЫ ОТ ПРОДАЖИ МАТЕРИАЛЬНЫХ И НЕМАТЕРИАЛЬНЫХ АКТИВОВ</t>
  </si>
  <si>
    <t>НАЛОГОВЫЕ И НЕНАЛОГОВЫЕ ДОХОДЫ</t>
  </si>
  <si>
    <t>Функциональная статья</t>
  </si>
  <si>
    <t>ПР</t>
  </si>
  <si>
    <t>Центральный аппарат</t>
  </si>
  <si>
    <t>ЖИЛИЩНО- КОММУНАЛЬНОЕ ХОЗЯЙСТВО</t>
  </si>
  <si>
    <t>Кредиты кредитных организаций в валюте Российской Федерации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</si>
  <si>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</si>
  <si>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БЕЗВОЗМЕЗДНЫЕ ПОСТУПЛЕНИЯ ОТ ДРУГИХ БЮДЖЕТОВ  БЮДЖЕТНОЙ СИСТЕМЫ РОССИЙСКОЙ ФЕДЕРАЦИИ</t>
  </si>
  <si>
    <t>1 14 00000 00 0000 000</t>
  </si>
  <si>
    <t xml:space="preserve">КУЛЬТУРА, КИНЕМАТОГРАФИЯ </t>
  </si>
  <si>
    <t xml:space="preserve">БЕЗВОЗМЕЗДНЫЕ ПОСТУПЛЕНИЯ </t>
  </si>
  <si>
    <t>ДРУГИЕ ВОПРОСЫ В ОБЛАСТИ НАЦИОНАЛЬНОЙ ЭКОНОМИКИ</t>
  </si>
  <si>
    <t>Код бюджетной классификации Российской Федерации</t>
  </si>
  <si>
    <t>Наименование дохода</t>
  </si>
  <si>
    <t>Код главного администратора источников</t>
  </si>
  <si>
    <t>Администрация Мамонского муниципального образования- Администрация сельского поселения</t>
  </si>
  <si>
    <t>НАЛОГ НА ИМУЩЕСТВО ФИЗИЧЕСКИХ ЛИЦ</t>
  </si>
  <si>
    <t>главного администратора доходов</t>
  </si>
  <si>
    <t>доходов местного бюджета</t>
  </si>
  <si>
    <t>Код главного администратора доходов</t>
  </si>
  <si>
    <t>Код источников финансирования дефицита местного бюджета</t>
  </si>
  <si>
    <t>Наименование главного администратора источников финансирования дефицита местного бюджета</t>
  </si>
  <si>
    <t>ДОХОДЫ  ОТ ОКАЗАНИЯ  ПЛАТНЫХ  УСЛУГ (РАБОТ) И  КОМПЕНСАЦИИ  ЗАТРАТ  ГОСУДАРСТВА</t>
  </si>
  <si>
    <t>1 13 01995 10 0000130</t>
  </si>
  <si>
    <t>Администрация Мамонского муниципального образования -Администрация сельского поселения</t>
  </si>
  <si>
    <t>09</t>
  </si>
  <si>
    <t>Итого</t>
  </si>
  <si>
    <t>ОБЩЕГОСУДАРСТВЕННЫЕ     ВОПРОСЫ</t>
  </si>
  <si>
    <t>Объем заимствований, всего</t>
  </si>
  <si>
    <t>в том числе:</t>
  </si>
  <si>
    <t>МЕЖБЮДЖЕТНЫЕ  ТРАНСФЕРТЫ  ОБЩЕГО   ХАРАКТЕРА</t>
  </si>
  <si>
    <t>1 14 02053 10 0000 410</t>
  </si>
  <si>
    <t>НАЛОГИ НА ТОВАРЫ (РАБОТЫ, УСЛУГИ) РЕАЛИЗУЕМЫЕ НА ТЕРРИТОРИИ РОССИЙСКОЙ ФЕДЕРАЦИИ</t>
  </si>
  <si>
    <t>1 03 00000 00 0000 000</t>
  </si>
  <si>
    <t>10</t>
  </si>
  <si>
    <t>ОБЕСПЕЧЕНИЕ ПОЖАРНОЙ БЕЗОПАСНОСТИ</t>
  </si>
  <si>
    <t xml:space="preserve">ДОРОЖНОЕ ХОЗЯЙСТВО </t>
  </si>
  <si>
    <t>244</t>
  </si>
  <si>
    <t>870</t>
  </si>
  <si>
    <t>ШТРАФЫ, САНКЦИИ, ВОЗМЕЩЕНИЕ УЩЕРБА</t>
  </si>
  <si>
    <t>121</t>
  </si>
  <si>
    <t>НАЦИОНАЛЬНАЯ ЭКОНОМИКА</t>
  </si>
  <si>
    <t>540</t>
  </si>
  <si>
    <t>Мамонского муниципального образования</t>
  </si>
  <si>
    <t>242</t>
  </si>
  <si>
    <t>852</t>
  </si>
  <si>
    <t>850</t>
  </si>
  <si>
    <t>312</t>
  </si>
  <si>
    <t>111</t>
  </si>
  <si>
    <t>СОЦИАЛЬНАЯ ПОЛИТИКА</t>
  </si>
  <si>
    <t>13</t>
  </si>
  <si>
    <t>ДРУГИЕ ОБЩЕГОСУДАРСТВЕННЫЕ     ВОПРОСЫ</t>
  </si>
  <si>
    <t>НАЛОГИ  НА  СОВОКУПНЫЙ  ДОХОД</t>
  </si>
  <si>
    <t>Единый сельскохозяйственный налог</t>
  </si>
  <si>
    <t>год</t>
  </si>
  <si>
    <t>доходы, в т.ч. ВУС</t>
  </si>
  <si>
    <t>собственные</t>
  </si>
  <si>
    <t>расходы</t>
  </si>
  <si>
    <t>дефицит</t>
  </si>
  <si>
    <t>УУР</t>
  </si>
  <si>
    <t>итого дефицит</t>
  </si>
  <si>
    <t>общ расходы</t>
  </si>
  <si>
    <t>-</t>
  </si>
  <si>
    <t>Земельный налог с организаций, обладающих земельным участком, расположенным в границах сельских  поселений</t>
  </si>
  <si>
    <t>Земельный налог с физических лиц, обладающих земельным участком, расположенным в границах сельских поселений</t>
  </si>
  <si>
    <t>Прочие доходы от оказания платных услуг (работ) получателями средств бюджетов сельских поселений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</si>
  <si>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</si>
  <si>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</si>
  <si>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</si>
  <si>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120</t>
  </si>
  <si>
    <t>1 01 00000 00 0000000</t>
  </si>
  <si>
    <t>1 01 02000 01 0000110</t>
  </si>
  <si>
    <t>1 05 00000 00 0000000</t>
  </si>
  <si>
    <t>1 05 03010 01 0000110</t>
  </si>
  <si>
    <t>1 06 00000 00 0000000</t>
  </si>
  <si>
    <t>1 06 01000 00 0000110</t>
  </si>
  <si>
    <t>1 06 01030 10 0000110</t>
  </si>
  <si>
    <t>1 06 06000 00 0000110</t>
  </si>
  <si>
    <t>1 06 06033 10 0000110</t>
  </si>
  <si>
    <t>1 06 06043 10 0000110</t>
  </si>
  <si>
    <t>1 11 00000 00 0000000</t>
  </si>
  <si>
    <t>1 11 09045 10 0000120</t>
  </si>
  <si>
    <t>1 13 00000 00 0000000</t>
  </si>
  <si>
    <t>1 16 00000 00 0000000</t>
  </si>
  <si>
    <t>2 00 00000 00 0000000</t>
  </si>
  <si>
    <t>2 02 00000 00 0000000</t>
  </si>
  <si>
    <t>КВР</t>
  </si>
  <si>
    <t>КЦСР</t>
  </si>
  <si>
    <t>129</t>
  </si>
  <si>
    <t>119</t>
  </si>
  <si>
    <t>110</t>
  </si>
  <si>
    <t>1 17 01050 10 0000180</t>
  </si>
  <si>
    <t>1 17 05050 10 0000180</t>
  </si>
  <si>
    <t>360</t>
  </si>
  <si>
    <t>100</t>
  </si>
  <si>
    <t>240</t>
  </si>
  <si>
    <t>800</t>
  </si>
  <si>
    <t>500</t>
  </si>
  <si>
    <t>Уплата налогов, сборов и иных платежей</t>
  </si>
  <si>
    <t>Уплата налога на имущество организаций и земельного налога</t>
  </si>
  <si>
    <t>851</t>
  </si>
  <si>
    <t>853</t>
  </si>
  <si>
    <t>Уплата иных платежей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</si>
  <si>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</si>
  <si>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</si>
  <si>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</si>
  <si>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Прочие межбюджетные трансферты, передаваемые бюджетам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</si>
  <si>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</si>
  <si>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</si>
  <si>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Организация и содержание мест захоронения</t>
  </si>
  <si>
    <t>122</t>
  </si>
  <si>
    <t>Доходы от сдачи в аренду имущества, составляющего казну сельских поселений (за исключением земельных участков)</t>
  </si>
  <si>
    <t>1 11 05075 10 0000120</t>
  </si>
  <si>
    <t>1 11 09045 10 0000 120</t>
  </si>
  <si>
    <t>Уплата прочих налогов, сборов</t>
  </si>
  <si>
    <t>Иные бюджетные ассигнования</t>
  </si>
  <si>
    <t>Специальные расходы</t>
  </si>
  <si>
    <t>880</t>
  </si>
  <si>
    <t>1 03 02231 01 0000110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</si>
  <si>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</si>
  <si>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</si>
  <si>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</si>
  <si>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</si>
  <si>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</si>
  <si>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1 03 02261 01 0000110</t>
  </si>
  <si>
    <t>ПРОЧИЕ НЕНАЛОГОВЫЕ ДОХОДЫ</t>
  </si>
  <si>
    <t>1 17 00000 00 0000000</t>
  </si>
  <si>
    <t>2 02 29999 10 0000150</t>
  </si>
  <si>
    <t>2 02 30000 00 0000150</t>
  </si>
  <si>
    <t>2 02 35118 10 0000150</t>
  </si>
  <si>
    <t>2 02 30024 10 0000150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</si>
  <si>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</si>
  <si>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</si>
  <si>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</si>
  <si>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</si>
  <si>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</si>
  <si>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</si>
  <si>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</si>
  <si>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</si>
  <si>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Резервные средства</t>
  </si>
  <si>
    <t>Обеспечение жильем граждан, проживающих в домах, признанных непригодными для постоянного проживания</t>
  </si>
  <si>
    <t>ПРОФЕССИОНАЛЬНАЯ ПОДГОТОВКА, ПЕРЕПОДГОТОВКА И ПОВЫШЕНИЕ КВАЛИФИКАЦИИ</t>
  </si>
  <si>
    <t>Расходы на выплаты персоналу казенных учреждений</t>
  </si>
  <si>
    <t>Фонд оплаты труда учреждений</t>
  </si>
  <si>
    <t>Социальное обеспечение и иные выплаты населению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</si>
  <si>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</si>
  <si>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</si>
  <si>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1 11 05075 10 0000 120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</si>
  <si>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</si>
  <si>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2 02 29999 10 0000 150</t>
  </si>
  <si>
    <t>2 02 30024 10 0000 150</t>
  </si>
  <si>
    <t>2 02 35118 10 0000 150</t>
  </si>
  <si>
    <t>2 02 49999 10 0000 150</t>
  </si>
  <si>
    <t>2 08 05000 10 0000 150</t>
  </si>
  <si>
    <t>2 19 60010 10 0000 150</t>
  </si>
  <si>
    <t>2 02 16001 10 0000150</t>
  </si>
  <si>
    <t xml:space="preserve">Дотации  бюджетам субъектов Российской Федерации </t>
  </si>
  <si>
    <t>2 02 10000 00 0000150</t>
  </si>
  <si>
    <t>2 02 20079 10 0000 150</t>
  </si>
  <si>
    <t>Субсидии бюджетам сельских поселений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</si>
  <si>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Субсидии бюджетам бюджетной системы Российской Федерации (межбюджетные субсидии)</t>
  </si>
  <si>
    <t>2 02 20000 00 0000 150</t>
  </si>
  <si>
    <t>НАЛОГОВЫЕ  ДОХОДЫ</t>
  </si>
  <si>
    <t>НЕНАЛОГОВЫЕ ДОХОДЫ</t>
  </si>
  <si>
    <t>ИТОГО ДОХОДЫ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</si>
  <si>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</si>
  <si>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</si>
  <si>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</si>
  <si>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</si>
  <si>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</si>
  <si>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1 01 02030 01 0000110</t>
  </si>
  <si>
    <t>1 01 02040 01 0000110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</si>
  <si>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</si>
  <si>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</si>
  <si>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</si>
  <si>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</si>
  <si>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1 16 07010 10 0000 140</t>
  </si>
  <si>
    <t>% дефицита</t>
  </si>
  <si>
    <t>пред. Объем 15%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</si>
  <si>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</si>
  <si>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1 11 05325 10 0000 120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</si>
  <si>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</si>
  <si>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Доходы от реализации иного имущества, находящегося в собственности поселений (за исключением имущества муниципальных  бюджетный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</si>
  <si>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Дотации бюджетам сельских поселений на выравнивание бюджетной обеспеченности из бюджетов муниципальных районов</t>
  </si>
  <si>
    <t>Прочие межбюджетные трансферты</t>
  </si>
  <si>
    <t>2 02 40000 00 0000150</t>
  </si>
  <si>
    <t>2 02 49999 10 0000150</t>
  </si>
  <si>
    <t>Сумма на 2023г</t>
  </si>
  <si>
    <t>Сумма на 2023 год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</si>
  <si>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</si>
  <si>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</si>
  <si>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Управление Федеральной налоговой службы по Иркутской области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</si>
  <si>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</si>
  <si>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</si>
  <si>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</si>
  <si>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Виды долговых обязательств</t>
  </si>
  <si>
    <t>000 01 00 00 00 00 0000 000</t>
  </si>
  <si>
    <t>000 01 02 00 00 00 0000 700</t>
  </si>
  <si>
    <t>000 01 02 00 00 10 0000 710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</si>
  <si>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</si>
  <si>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</si>
  <si>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</si>
  <si>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</si>
  <si>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000 01 05 02 00 00 0000 500</t>
  </si>
  <si>
    <t>Увеличение прочих остатков денежных средств бюджетов</t>
  </si>
  <si>
    <t>000 01 05 02 01 00 0000 510</t>
  </si>
  <si>
    <t>000 01 05 02 01 10 0000 510</t>
  </si>
  <si>
    <t>000 01 05 00 00 00 0000 600</t>
  </si>
  <si>
    <t>000 01 05 02 00 00 0000 600</t>
  </si>
  <si>
    <t>Уменьшение прочих остатков денежных средств бюджетов</t>
  </si>
  <si>
    <t>000 01 05 02 01 00 0000 610</t>
  </si>
  <si>
    <t>000 01 05 02 01 10 0000 610</t>
  </si>
  <si>
    <t xml:space="preserve">Приложение № 1 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</si>
  <si>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</si>
  <si>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</si>
  <si>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</si>
  <si>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</si>
  <si>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</si>
  <si>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Приложение № 7</t>
  </si>
  <si>
    <t>Приложение № 8</t>
  </si>
  <si>
    <t>Приложение № 9</t>
  </si>
  <si>
    <t>Приложение № 10</t>
  </si>
  <si>
    <t>Приложение № 11</t>
  </si>
  <si>
    <t>Приложение № 12</t>
  </si>
  <si>
    <t>Приложение № 13</t>
  </si>
  <si>
    <t>Приложение № 14</t>
  </si>
  <si>
    <t>ОБСЛУЖИВАНИЕ МУНИЦИПАЛЬНОГО ДОЛГА</t>
  </si>
  <si>
    <t>ОБСЛУЖИВАНИЕ ГОСУДАРСТВЕННОГО И МУНИЦИПАЛЬНОГО ДОЛГА</t>
  </si>
  <si>
    <t>Осуществление органами местного самоуправления полномочий местного значения поселения</t>
  </si>
  <si>
    <t>Обслуживание муниципального долга</t>
  </si>
  <si>
    <t>730</t>
  </si>
  <si>
    <t>0100</t>
  </si>
  <si>
    <t>0102</t>
  </si>
  <si>
    <t>КФСР</t>
  </si>
  <si>
    <t>Непрограммные расходы органов местного самоуправления</t>
  </si>
  <si>
    <t>9100000000</t>
  </si>
  <si>
    <t>Непрограммные расходы органов местного самоуправления за счет средств местного бюджета</t>
  </si>
  <si>
    <t>9110000000</t>
  </si>
  <si>
    <t>9110060000</t>
  </si>
  <si>
    <t>Обеспечение деятельности в сфере установленных функций</t>
  </si>
  <si>
    <t>9110060001</t>
  </si>
  <si>
    <t>0104</t>
  </si>
  <si>
    <t>Иные выплаты населению</t>
  </si>
  <si>
    <t>Непрограммные расходы органов местного самоуправления за счет средств областного бюджета</t>
  </si>
  <si>
    <t>9120000000</t>
  </si>
  <si>
    <t>Субвенции на 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</si>
  <si>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9120073150</t>
  </si>
  <si>
    <t>0107</t>
  </si>
  <si>
    <t>Проведение выборов и референдумов</t>
  </si>
  <si>
    <t>9110060003</t>
  </si>
  <si>
    <t>0111</t>
  </si>
  <si>
    <t>Резервный фонд администрации муниципального образования</t>
  </si>
  <si>
    <t>9110060004</t>
  </si>
  <si>
    <t>0113</t>
  </si>
  <si>
    <t>0200</t>
  </si>
  <si>
    <t>Мобилизационная и вневойсковая подготовка</t>
  </si>
  <si>
    <t>0203</t>
  </si>
  <si>
    <t>Непрограммные расходы органов местного самоуправления за счет средств федерального бюджета</t>
  </si>
  <si>
    <t>9130000000</t>
  </si>
  <si>
    <t>Осуществление первичного воинского учета на территориях, где отсутствуют военные комиссариаты</t>
  </si>
  <si>
    <t>9130051180</t>
  </si>
  <si>
    <t>НАЦИОНАЛЬНАЯ БЕЗОПАСНОСТЬ И ПРАВОХРАНИТЕЛЬНАЯ ДЕЯТЕЛЬНОСТЬ</t>
  </si>
  <si>
    <t>0300</t>
  </si>
  <si>
    <t>Обеспечение пожарной безопасности</t>
  </si>
  <si>
    <t>0310</t>
  </si>
  <si>
    <t>2000000000</t>
  </si>
  <si>
    <t>0400</t>
  </si>
  <si>
    <t>Дорожное хозяйство (дорожные фонды)</t>
  </si>
  <si>
    <t>0409</t>
  </si>
  <si>
    <t>2010099000</t>
  </si>
  <si>
    <t>Иные мероприятия в сфере установленных функций</t>
  </si>
  <si>
    <t>Другие вопросы в области национальной экономики</t>
  </si>
  <si>
    <t>0412</t>
  </si>
  <si>
    <t>9110060011</t>
  </si>
  <si>
    <t>ЖИЛИЩНО-КОММУНАЛЬНОЕ ХОЗЯЙСТВО</t>
  </si>
  <si>
    <t>0500</t>
  </si>
  <si>
    <t>0503</t>
  </si>
  <si>
    <t>9110060104</t>
  </si>
  <si>
    <t>Прочие мероприятия по благоустройству поселений</t>
  </si>
  <si>
    <t>9110060105</t>
  </si>
  <si>
    <t>Реализация мероприятий перечня проектов народных инициатив  за счет средств местного бюджета</t>
  </si>
  <si>
    <t>91400S2370</t>
  </si>
  <si>
    <t>КУЛЬТУРА,КИНЕМАТОГРАФИЯ</t>
  </si>
  <si>
    <t>0800</t>
  </si>
  <si>
    <t>КУЛЬТУРА</t>
  </si>
  <si>
    <t>0801</t>
  </si>
  <si>
    <t>1000</t>
  </si>
  <si>
    <t xml:space="preserve">Пенсионное обеспечение </t>
  </si>
  <si>
    <t>1001</t>
  </si>
  <si>
    <t>Доплаты к пенсиям муниципальных служащих</t>
  </si>
  <si>
    <t>9110060018</t>
  </si>
  <si>
    <t>Иные пенсии, социальные доплаты к пенсиям</t>
  </si>
  <si>
    <t>1300</t>
  </si>
  <si>
    <t xml:space="preserve">Обслуживание государственного внутреннего и муниципального долга </t>
  </si>
  <si>
    <t>1301</t>
  </si>
  <si>
    <t>9110060019</t>
  </si>
  <si>
    <t>Обслуживание государственного (муниципального) долга</t>
  </si>
  <si>
    <t>700</t>
  </si>
  <si>
    <t>1400</t>
  </si>
  <si>
    <t>Прочие межбюджетные трансферты общего характера</t>
  </si>
  <si>
    <t>1403</t>
  </si>
  <si>
    <t>Иные межбюджетные трансферты</t>
  </si>
  <si>
    <t>9110060020</t>
  </si>
  <si>
    <t>Межбюджетные трансферты</t>
  </si>
  <si>
    <t>Иные выплаты персоналу государственных (муниципальных) органов, за исключением оплаты труда</t>
  </si>
  <si>
    <t>Закупка товаров, работ и услуг в сфере информационно-коммуникационных технологий</t>
  </si>
  <si>
    <t>Функционирование высшего должностного лица субъекта Российской Федерации и муниципального образования</t>
  </si>
  <si>
    <t>Другие общегосударственные вопросы</t>
  </si>
  <si>
    <t>9110060005</t>
  </si>
  <si>
    <t>Реализация других функций, связанных с обеспечением национальной безопасности и правоохранительной деятельности</t>
  </si>
  <si>
    <t>9110060007</t>
  </si>
  <si>
    <t>Реализация мероприятий муниципальной программы за счет средств местного бюджета</t>
  </si>
  <si>
    <t>2010099026</t>
  </si>
  <si>
    <t>Создание мест (площадок накопления твердых коммунальных отходов</t>
  </si>
  <si>
    <t>21300S2971</t>
  </si>
  <si>
    <t>Уличное освещение</t>
  </si>
  <si>
    <t>9110060101</t>
  </si>
  <si>
    <t>0501</t>
  </si>
  <si>
    <t>20000000000</t>
  </si>
  <si>
    <t>20600S2480</t>
  </si>
  <si>
    <t>Мероприятия по осуществлению деятельности дворцов и домов культуры, других учреждений культуры</t>
  </si>
  <si>
    <t>9110060015</t>
  </si>
  <si>
    <t>0705</t>
  </si>
  <si>
    <t>ОБРАЗОВАНИЕ</t>
  </si>
  <si>
    <t>0700</t>
  </si>
  <si>
    <t>243</t>
  </si>
  <si>
    <t>Закупка товаров, работ, услуг в целях капитального ремонта государственного (муниципального) имущества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</si>
  <si>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</si>
  <si>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Бюджетные инвестиции</t>
  </si>
  <si>
    <t>410</t>
  </si>
  <si>
    <t>400</t>
  </si>
  <si>
    <t>247</t>
  </si>
  <si>
    <t>Закупка энергетических ресурсов</t>
  </si>
  <si>
    <t>в т.ч. Мероприятия перечня проектов Народных инициатив</t>
  </si>
  <si>
    <t>Межбюджетные трансферты, передаваемые бюджетам сельских поселений на поддержку отрасли культуры</t>
  </si>
  <si>
    <t>2 02 45519 10 0000150</t>
  </si>
  <si>
    <t>Программные расходы органов местного самоуправления</t>
  </si>
  <si>
    <t>2 02 25021 10 0000 150</t>
  </si>
  <si>
    <t>2010000000</t>
  </si>
  <si>
    <t>Сумма на 2024 год</t>
  </si>
  <si>
    <t>Сумма на 2024г</t>
  </si>
  <si>
    <t>Сумма 2024г</t>
  </si>
  <si>
    <t>Источники внутреннего финансирования дефицита бюджета</t>
  </si>
  <si>
    <t>Погашение кредитов, предоставленных кредитными организациями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</si>
  <si>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</si>
  <si>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Увеличение прочих остатков  средств бюджетов</t>
  </si>
  <si>
    <t xml:space="preserve">Увеличение прочих остатков денежных средств бюджетов (городских округов; муниципальных районов; сельских поселений; городских поселений) </t>
  </si>
  <si>
    <t xml:space="preserve">Уменьшение прочих остатков денежных средств бюджетов (городских округов; муниципальных районов; сельских поселений; городских поселений) </t>
  </si>
  <si>
    <t>Иные источники внутреннего финансирования дефицитов бюджетов</t>
  </si>
  <si>
    <t>000 01 02 00 00 10 0000 810</t>
  </si>
  <si>
    <t>000 01 02 00 00 00 0000 800</t>
  </si>
  <si>
    <t>000 01 03 01 00 10 0000 710</t>
  </si>
  <si>
    <t>000 01 03 01 00 00 0000 000</t>
  </si>
  <si>
    <t>000 01 03 01 00 00 0000 700</t>
  </si>
  <si>
    <t>000 01 03 01 00 10 0000 810</t>
  </si>
  <si>
    <t>000 01 03 01 00 00 0000 800</t>
  </si>
  <si>
    <t>000 01 02 00 00 00 0000 000</t>
  </si>
  <si>
    <t>000 01 06 00 00 00 0000 000</t>
  </si>
  <si>
    <t>Верхний предел муниципального долга на 01.01.2023 года</t>
  </si>
  <si>
    <t>Объем привлечения в 2023 году</t>
  </si>
  <si>
    <t>Объем погашения в 2023 году</t>
  </si>
  <si>
    <t>Верхний предел муниципального долга на 01.01.2024 года</t>
  </si>
  <si>
    <t>Объем привлечения в 2024 году</t>
  </si>
  <si>
    <t>Объем погашения в 2024 году</t>
  </si>
  <si>
    <t>Верхний предел муниципального долга на 01.01.2025 года</t>
  </si>
  <si>
    <t>1. Кредиты кредитных организаций в валюте Российской Федерации, в том числе:</t>
  </si>
  <si>
    <t>Предельные сроки погашения долговых обязательств, возникших при осуществлении заимствований в соответствующем финансовом году</t>
  </si>
  <si>
    <t>до __ лет</t>
  </si>
  <si>
    <t xml:space="preserve">2. Бюджетные кредиты от других бюджетов бюджетной системы Российской Федерации, в том числе: </t>
  </si>
  <si>
    <t>реструктурированные бюджетные кредиты</t>
  </si>
  <si>
    <t>в соответствии с бюджетным законодательством</t>
  </si>
  <si>
    <t>ПРОГРАММА МУНИЦИПАЛЬНЫХ ВНУТРЕННИХ ЗАИМСТВОВАНИЙ МАМОНСКОГО МУНИЦИПАЛЬНОГО ОБРАЗОВАНИЯ 
 НА 2022 ГОД И НА ПЛАНОВЫЙ ПЕРИОД 2023 И 2024 ГОДОВ</t>
  </si>
  <si>
    <t>Капитальные вложения в объекты государственной (муниципальной) собственности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</si>
  <si>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</si>
  <si>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</si>
  <si>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Привлечение кредитов от кредитных организаций в валюте Российской Федерации</t>
  </si>
  <si>
    <r>
      <t>Привлечение (</t>
    </r>
    <r>
      <rPr>
        <b/>
        <sz val="14"/>
        <rFont val="Times New Roman"/>
        <family val="1"/>
        <charset val="204"/>
      </rPr>
      <t>городскими округами; муниципальнымим районами; сельскими поселениями; городскими округами</t>
    </r>
    <r>
      <rPr>
        <sz val="14"/>
        <rFont val="Times New Roman"/>
        <family val="1"/>
        <charset val="204"/>
      </rPr>
      <t>) кредитов от кредитных организаций в валюте Российской Федерации</t>
    </r>
  </si>
  <si>
    <r>
      <t>Погашение бюджетами (городских округов; муниципальных районов; сельских поселений; городских поселений)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кредитов от кредитных организаций в валюте Российской Федерации</t>
    </r>
  </si>
  <si>
    <t xml:space="preserve">Бюджетные кредиты из других бюджетов бюджетной системы Российской Федерации </t>
  </si>
  <si>
    <t>Привлечение бюджетных кредитов из других бюджетов бюджетной системы Российской Федерации в валюте Российской Федерации</t>
  </si>
  <si>
    <r>
      <t>Привлечение кредитов из других бюджетов бюджетной системы Российской Федерации бюджетами</t>
    </r>
    <r>
      <rPr>
        <b/>
        <sz val="14"/>
        <rFont val="Times New Roman"/>
        <family val="1"/>
        <charset val="204"/>
      </rPr>
      <t xml:space="preserve"> (городских округов; муниципальных районов; сельских поселений; городских поселений) </t>
    </r>
    <r>
      <rPr>
        <sz val="14"/>
        <rFont val="Times New Roman"/>
        <family val="1"/>
        <charset val="204"/>
      </rPr>
      <t xml:space="preserve"> в валюте Российской Федерации</t>
    </r>
  </si>
  <si>
    <r>
      <t xml:space="preserve">Погашение бюджетами </t>
    </r>
    <r>
      <rPr>
        <b/>
        <sz val="14"/>
        <rFont val="Times New Roman"/>
        <family val="1"/>
        <charset val="204"/>
      </rPr>
      <t xml:space="preserve">(городских округов; муниципальных районов; сельских поселений; городских поселений) </t>
    </r>
    <r>
      <rPr>
        <sz val="14"/>
        <rFont val="Times New Roman"/>
        <family val="1"/>
        <charset val="204"/>
      </rPr>
      <t>Российской Федерации кредитов из других бюджетов бюджетной системы Российской Федерации в валюте Российской Федерации</t>
    </r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</si>
  <si>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</si>
  <si>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МЕЖБЮДЖЕТНЫЕ ТРАНСФЕРТЫ ОБЩЕГО ХАРАКТЕРА БЮДЖЕТАМ БЮДЖЕТНОЙ СИСТЕМЫ РОССИЙСКОЙ ФЕДЕРАЦИИ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</si>
  <si>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</si>
  <si>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</si>
  <si>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Код  главного администратора</t>
  </si>
  <si>
    <t>БК дохода</t>
  </si>
  <si>
    <t xml:space="preserve"> 1 01 02010 01 0000110</t>
  </si>
  <si>
    <t>Налог на доходы физических лиц с доходов, источником которых является налоговый агент, за исключением доходов, 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</si>
  <si>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1 01 02020 01 0000 110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</si>
  <si>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 статьей 227 Налогового кодекса Российской Федерации</t>
  </si>
  <si>
    <t xml:space="preserve"> 1 01 02030 01 0000 110</t>
  </si>
  <si>
    <t xml:space="preserve"> 1 01 02040 01 0000110</t>
  </si>
  <si>
    <t>1 01 02080 01 0000 110</t>
  </si>
  <si>
    <t xml:space="preserve">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</si>
  <si>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1 05 03000 01 0000 110</t>
  </si>
  <si>
    <t xml:space="preserve">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</si>
  <si>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</si>
  <si>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</t>
  </si>
  <si>
    <t xml:space="preserve"> 1 06 06030 00 0000 110</t>
  </si>
  <si>
    <t xml:space="preserve"> 1 06 06033 10 0000 110</t>
  </si>
  <si>
    <t>Земельный налог с организаций, обладающих земельным участком, расположенным в границах сельских поселений</t>
  </si>
  <si>
    <t xml:space="preserve"> 1 06 06040 00 0000 110</t>
  </si>
  <si>
    <t xml:space="preserve"> 1 06 06043 10 0000 110</t>
  </si>
  <si>
    <t xml:space="preserve"> 1 03 02000 01 0000110</t>
  </si>
  <si>
    <t xml:space="preserve"> 1 03 02231 01 0000110</t>
  </si>
  <si>
    <t xml:space="preserve"> 1 03 02241 01 0000110</t>
  </si>
  <si>
    <t xml:space="preserve"> 1 03 02251 01 0000110</t>
  </si>
  <si>
    <t xml:space="preserve"> 1 03 02261 01 0000110</t>
  </si>
  <si>
    <t>ПЕРЕЧЕНЬ ГЛАВНЫХ АДМИНИСТРАТОРОВ ДОХОДОВ  БЮДЖЕТА  ПОСЕЛЕНИЯ - ТЕРРИТОРИАЛЬНЫХ ОРГАНОВ (ПОДРАЗДЕЛЕНИЙ) ФЕДЕРАЛЬНЫХ ОРГАНОВ ГОСУДАРСТВЕННОЙ ВЛАСТИ</t>
  </si>
  <si>
    <t>ПЕРЕЧЕНЬ ГЛАВНЫХ АДМИНИСТРАТОРОВ ДОХОДОВ-ОРГАНОВ МЕСТНОГО САМОУПРАВЛЕНИЯ БЮДЖЕТА МАМОНСКОГО МУНИЦИПАЛЬНОГО ОБРАЗОВАНИЯ</t>
  </si>
  <si>
    <t>01 02 00 00 10 0000710</t>
  </si>
  <si>
    <t xml:space="preserve">Привлечение кредитов от кредитных организаций бюджетами сельских поселений в валюте Российской Федерации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</si>
  <si>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01 02 00 00 10 0000810</t>
  </si>
  <si>
    <t xml:space="preserve">Погашение бюджетами сельских поселений кредитов от кредитных организаций в валюте Российской Федерации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</si>
  <si>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01 03 01 00 10 0000710</t>
  </si>
  <si>
    <t xml:space="preserve">Привлечение кредитов от других бюджетов бюджетной системы Российской Федерации бюджетами сельских поселений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</si>
  <si>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01 03 01 00 10 0000810</t>
  </si>
  <si>
    <t xml:space="preserve">Погашение бюджетами сельских поселения кредитов от других бюджетов бюджетной системы Российской Федерации в валюте Российской Федерации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</si>
  <si>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Субсидии бюджетам сельских поселений на реализацию мероприятий по стимулированию программ развития жилищного строительства субъектов Российской Федерации</t>
  </si>
  <si>
    <t>(руб.)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</si>
  <si>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</si>
  <si>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Субсидии бюджетам сельских поселений на переселение граждан из жилищного фонда, признанного непригодным для проживания, и (или) жилищного фонда с высоким уровнем износа(более 70 процентов)</t>
  </si>
  <si>
    <t>Функционирование высшего должностного лица субъекта Российской Федерации и органа местного самоуправления</t>
  </si>
  <si>
    <t>Реализация мероприятий по  ремонту и содержанию автомобильных дорог общего пользования местного значения, в рамках муниципальной программы за счет средств местного бюджета</t>
  </si>
  <si>
    <r>
      <t>Привлечение (</t>
    </r>
    <r>
      <rPr>
        <b/>
        <sz val="14"/>
        <rFont val="Times New Roman"/>
        <family val="1"/>
        <charset val="204"/>
      </rPr>
      <t>городскими округами; муниципальными районами; сельскими поселениями; городскими округами</t>
    </r>
    <r>
      <rPr>
        <sz val="14"/>
        <rFont val="Times New Roman"/>
        <family val="1"/>
        <charset val="204"/>
      </rPr>
      <t>) кредитов от кредитных организаций в валюте Российской Федерации</t>
    </r>
  </si>
  <si>
    <t>321</t>
  </si>
  <si>
    <t>Пособия, компенсации и иные социальные выплаты гражданам, кроме публичных нормативных обязательств</t>
  </si>
  <si>
    <t xml:space="preserve">ПРОГНОЗИРУЕМЫЕ ДОХОДЫ МАМОНСКОГО  МУНИЦИПАЛЬНОГО ОБРАЗОВАНИЯ НА 2023 год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</si>
  <si>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</si>
  <si>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1 01 02080 01 0000110</t>
  </si>
  <si>
    <t>РАСПРЕДЕЛЕНИЕ БЮДЖЕТНЫХ АССИГНОВАНИЙ  ПО РАЗДЕЛАМ, ПОДРАЗДЕЛАМ, ЦЕЛЕВЫМ СТАТЬЯМ И ВИДАМ РАСХОДОВ КЛАССИФИКАЦИИ РАСХОДОВ БЮДЖЕТА НА 2023 ГОД</t>
  </si>
  <si>
    <t>Сумма на 2025 год</t>
  </si>
  <si>
    <t xml:space="preserve">РАСПРЕДЕЛЕНИЕ БЮДЖЕТНЫХ АССИГНОВАНИЙ  ПО РАЗДЕЛАМ, ПОДРАЗДЕЛАМ, ЦЕЛЕВЫМ СТАТЬЯМ И ВИДАМ РАСХОДОВ КЛАССИФИКАЦИИ РАСХОДОВ БЮДЖЕТА НА ПЛАНОВЫЙ ПЕРИОД 2024-2025 ГОДЫ </t>
  </si>
  <si>
    <t>РАСПРЕДЕЛЕНИЕ БЮДЖЕТНЫХ АССИГНОВАНИЙ  ПО РАЗДЕЛАМ, ПОДРАЗДЕЛАМ, ЦЕЛЕВЫМ СТАТЬЯМ И ВИДАМ РАСХОДОВ КЛАССИФИКАЦИИ РАСХОДОВ БЮДЖЕТОВ В ВЕДОМСТВЕННОЙ СТРУКТУРЕ РАСХОДОВ БЮДЖЕТА НА 2023 ГОД</t>
  </si>
  <si>
    <t>1 17 15030 10 0001 150</t>
  </si>
  <si>
    <t>Инициативные платежи, зачисляемые в бюджеты сельских поселений</t>
  </si>
  <si>
    <t xml:space="preserve">Источники внутреннего финансирования дефицита бюджета на 2023 год </t>
  </si>
  <si>
    <t xml:space="preserve">Источники внутреннего финансирования дефицита бюджета на 2024-2025 годы </t>
  </si>
  <si>
    <t xml:space="preserve">ПРОГНОЗИРУЕМЫЕ ДОХОДЫ МАМОНСКОГО  МУНИЦИПАЛЬНОГО ОБРАЗОВАНИЯ НА ПЛАНОВЫЙ ПЕРИОД 2024-2025 ГОДЫ </t>
  </si>
  <si>
    <t>Сумма на 2025г</t>
  </si>
  <si>
    <t>ПЕРЕЧЕНЬ ГЛАВНЫХ АДМИНИСТРАТОРОВ ИСТОЧНИКОВ ФИНАНСИРОВАНИЯ ДЕФИЦИТА  БЮДЖЕТА МАМОНСКОГО МУНИЦИПАЛЬНОГО ОБРАЗОВАНИЯНА</t>
  </si>
  <si>
    <t>РАСПРЕДЕЛЕНИЕ БЮДЖЕТНЫХ АССИГНОВАНИЙ  ПО РАЗДЕЛАМ, ПОДРАЗДЕЛАМ РАСХОДОВ  БЮДЖЕТА НА 2023 ГОД</t>
  </si>
  <si>
    <t xml:space="preserve">РАСПРЕДЕЛЕНИЕ БЮДЖЕТНЫХ АССИГНОВАНИЙ  ПО РАЗДЕЛАМ, ПОДРАЗДЕЛАМ РАСХОДОВ  БЮДЖЕТА НА ПЛАНОВЫЙ ПЕРИОД 2024-2025 ГОДЫ </t>
  </si>
  <si>
    <t>Сумма 2025г</t>
  </si>
  <si>
    <t>Объем привлечения в 2025 году</t>
  </si>
  <si>
    <t>Объем погашения в 2025 году</t>
  </si>
  <si>
    <t>Верхний предел муниципального долга на 01.01.2026 года</t>
  </si>
  <si>
    <t xml:space="preserve">РАСПРЕДЕЛЕНИЕ БЮДЖЕТНЫХ АССИГНОВАНИЙ  ПО РАЗДЕЛАМ, ПОДРАЗДЕЛАМ, ЦЕЛЕВЫМ СТАТЬЯМ И ВИДАМ РАСХОДОВ КЛАССИФИКАЦИИ РАСХОДОВ БЮДЖЕТОВ В ВЕДОМСТВЕННОЙ СТРУКТУРЕ РАСХОДОВ БЮДЖЕТА НА ПЛАНОВЫЙ ПЕРИОД 2024-2025 ГОДЫ </t>
  </si>
  <si>
    <t>Финансовая поддержка реализации инициативных проектов</t>
  </si>
  <si>
    <t>91400S2380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</si>
  <si>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</si>
  <si>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1 01 02130 01 1000110</t>
  </si>
  <si>
    <t>1 16 18000 02 0000140</t>
  </si>
  <si>
    <t>1 01 02130 01 1000 110</t>
  </si>
  <si>
    <t>1 16 18000 02 0000 140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</si>
  <si>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 кодексом 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</si>
  <si>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</si>
  <si>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</si>
  <si>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</si>
  <si>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</si>
  <si>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Акцизы по подакцизным товарам (продукции), производимым на территории Российской Федерации</t>
  </si>
  <si>
    <t>Программные расходы органов местного самоуправления за счет средств местного бюджета</t>
  </si>
  <si>
    <t>2050000000</t>
  </si>
  <si>
    <t>205А200000</t>
  </si>
  <si>
    <t>Государственная поддержка лучших сельских учреждений культуры</t>
  </si>
  <si>
    <t>Подпрограмма «Дорожное хозяйство» на 2019-2025 годы</t>
  </si>
  <si>
    <t>Осуществление дорожной деятельности в отношении автомобильных дорог общего пользования местного значения, входящих в транспортный каркас Иркутской области</t>
  </si>
  <si>
    <t>Государственная программа "Развитие дорожного хозяйства и сети искусственных" сооружений» на 2019-2025 годы</t>
  </si>
  <si>
    <t>20100S2916</t>
  </si>
  <si>
    <t>205А255195</t>
  </si>
  <si>
    <t>к решению Думы "О бюджете Мамонского муниципального образования  на 2023 год и на плановый период 2024 и 2025 годов"  от 31.03.2023г. № 08-31/д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</si>
  <si>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расположены в границах сельских поселений,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</si>
  <si>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1 11 05430 10 0000 120</t>
  </si>
  <si>
    <t>к решению Думы "О бюджете Мамонского муниципального образования  на 2023 год и на плановый период 2024 и 2025 годов"  от 30.06.2023г. № 12-46 /д</t>
  </si>
  <si>
    <t>к решению Думы "О бюджете Мамонского муниципального образования  на 2023 год и на плановый период 2024 и 2025 годов"  от 30.06.2023г. №12-46/д</t>
  </si>
  <si>
    <t>к решению Думы "О бюджете Мамонского муниципального образования  на 2023 год и на плановый период 2024 и 2025 годов"  от 30.06.2023г. № 12-46/д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</si>
</sst>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7.5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Arial Cyr"/>
    </font>
    <font>
      <sz val="14"/>
      <color theme="4" tint="-0.249977111117893"/>
      <name val="Times New Roman"/>
      <family val="1"/>
      <charset val="204"/>
    </font>
    <font>
      <b/>
      <sz val="14"/>
      <color theme="4" tint="-0.249977111117893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Arial Cyr"/>
      <charset val="204"/>
    </font>
    <font>
      <sz val="14"/>
      <color indexed="8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</font>
    <font>
      <sz val="14"/>
      <name val="Times New Roman"/>
      <family val="1"/>
    </font>
    <font>
      <sz val="8"/>
      <name val="Arial"/>
      <family val="2"/>
      <charset val="204"/>
    </font>
    <font>
      <b/>
      <sz val="14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0" fontId="2" fillId="0" borderId="20">
      <alignment horizontal="left" wrapText="1"/>
    </xf>
    <xf numFmtId="49" fontId="2" fillId="0" borderId="21">
      <alignment horizontal="center" wrapText="1"/>
    </xf>
    <xf numFmtId="4" fontId="2" fillId="0" borderId="21">
      <alignment horizontal="right" wrapText="1"/>
    </xf>
    <xf numFmtId="0" fontId="10" fillId="0" borderId="0"/>
    <xf numFmtId="0" fontId="1" fillId="0" borderId="0"/>
    <xf numFmtId="0" fontId="11" fillId="0" borderId="20">
      <alignment horizontal="left" wrapText="1"/>
    </xf>
    <xf numFmtId="49" fontId="11" fillId="0" borderId="21">
      <alignment horizontal="center" wrapText="1"/>
    </xf>
    <xf numFmtId="0" fontId="11" fillId="0" borderId="31">
      <alignment horizontal="left" wrapText="1" indent="2"/>
    </xf>
    <xf numFmtId="49" fontId="11" fillId="0" borderId="32">
      <alignment horizontal="center"/>
    </xf>
    <xf numFmtId="0" fontId="10" fillId="0" borderId="0"/>
  </cellStyleXfs>
  <cellXfs count="250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/>
    <xf numFmtId="0" fontId="4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4" fillId="3" borderId="1" xfId="0" applyFont="1" applyFill="1" applyBorder="1" applyAlignment="1">
      <alignment horizontal="left" vertical="center" wrapText="1"/>
    </xf>
    <xf numFmtId="49" fontId="4" fillId="3" borderId="1" xfId="0" quotePrefix="1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vertical="center" wrapText="1"/>
    </xf>
    <xf numFmtId="49" fontId="3" fillId="3" borderId="1" xfId="0" quotePrefix="1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vertical="center" wrapText="1"/>
    </xf>
    <xf numFmtId="49" fontId="4" fillId="3" borderId="1" xfId="0" quotePrefix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wrapText="1"/>
    </xf>
    <xf numFmtId="0" fontId="4" fillId="0" borderId="1" xfId="0" applyFont="1" applyBorder="1"/>
    <xf numFmtId="0" fontId="3" fillId="0" borderId="1" xfId="0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9" fillId="0" borderId="0" xfId="0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4" fillId="0" borderId="22" xfId="0" applyFont="1" applyBorder="1" applyAlignment="1">
      <alignment horizontal="left" vertical="top"/>
    </xf>
    <xf numFmtId="49" fontId="4" fillId="0" borderId="1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center"/>
    </xf>
    <xf numFmtId="0" fontId="8" fillId="0" borderId="22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0" fontId="14" fillId="0" borderId="22" xfId="6" applyFont="1" applyBorder="1" applyAlignment="1">
      <alignment horizontal="left" vertical="top" wrapText="1"/>
    </xf>
    <xf numFmtId="0" fontId="7" fillId="0" borderId="22" xfId="0" applyFont="1" applyBorder="1" applyAlignment="1">
      <alignment vertical="top" wrapText="1"/>
    </xf>
    <xf numFmtId="0" fontId="3" fillId="0" borderId="22" xfId="0" applyFont="1" applyBorder="1" applyAlignment="1">
      <alignment vertical="top" wrapText="1"/>
    </xf>
    <xf numFmtId="0" fontId="7" fillId="0" borderId="22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top" wrapText="1"/>
    </xf>
    <xf numFmtId="49" fontId="3" fillId="0" borderId="17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14" fillId="0" borderId="21" xfId="7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2" fontId="4" fillId="0" borderId="1" xfId="0" quotePrefix="1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left" vertical="center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center" wrapText="1"/>
    </xf>
    <xf numFmtId="2" fontId="4" fillId="0" borderId="1" xfId="0" applyNumberFormat="1" applyFont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" fontId="4" fillId="0" borderId="1" xfId="0" quotePrefix="1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3" fontId="3" fillId="0" borderId="0" xfId="0" applyNumberFormat="1" applyFont="1" applyAlignment="1">
      <alignment horizontal="left" vertical="center"/>
    </xf>
    <xf numFmtId="0" fontId="4" fillId="0" borderId="25" xfId="0" applyFont="1" applyBorder="1" applyAlignment="1">
      <alignment horizont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5" fillId="0" borderId="0" xfId="0" applyFont="1"/>
    <xf numFmtId="0" fontId="17" fillId="0" borderId="0" xfId="0" applyFont="1"/>
    <xf numFmtId="0" fontId="4" fillId="0" borderId="26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5" applyFont="1" applyAlignment="1">
      <alignment horizontal="center" wrapText="1"/>
    </xf>
    <xf numFmtId="0" fontId="3" fillId="0" borderId="0" xfId="5" applyFont="1"/>
    <xf numFmtId="0" fontId="4" fillId="3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horizontal="left" vertical="center" wrapText="1" indent="1"/>
    </xf>
    <xf numFmtId="0" fontId="4" fillId="3" borderId="1" xfId="5" applyFont="1" applyFill="1" applyBorder="1" applyAlignment="1">
      <alignment horizontal="left" vertical="center" wrapText="1" indent="1"/>
    </xf>
    <xf numFmtId="0" fontId="4" fillId="3" borderId="1" xfId="5" applyFont="1" applyFill="1" applyBorder="1" applyAlignment="1">
      <alignment horizontal="right" vertical="center" wrapText="1" indent="1"/>
    </xf>
    <xf numFmtId="0" fontId="3" fillId="3" borderId="1" xfId="5" applyFont="1" applyFill="1" applyBorder="1" applyAlignment="1">
      <alignment horizontal="right" vertical="center" wrapText="1" indent="1"/>
    </xf>
    <xf numFmtId="0" fontId="3" fillId="3" borderId="1" xfId="5" applyFont="1" applyFill="1" applyBorder="1" applyAlignment="1">
      <alignment horizontal="left" vertical="center" wrapText="1" indent="1"/>
    </xf>
    <xf numFmtId="165" fontId="3" fillId="3" borderId="1" xfId="0" applyNumberFormat="1" applyFont="1" applyFill="1" applyBorder="1" applyAlignment="1">
      <alignment horizontal="right" vertical="center" wrapText="1" indent="1"/>
    </xf>
    <xf numFmtId="165" fontId="3" fillId="3" borderId="1" xfId="5" applyNumberFormat="1" applyFont="1" applyFill="1" applyBorder="1" applyAlignment="1">
      <alignment horizontal="right" vertical="center" wrapText="1" indent="1"/>
    </xf>
    <xf numFmtId="165" fontId="3" fillId="3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Alignment="1">
      <alignment vertical="center"/>
    </xf>
    <xf numFmtId="0" fontId="4" fillId="0" borderId="0" xfId="0" applyFont="1" applyAlignment="1">
      <alignment horizontal="center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4" fontId="17" fillId="0" borderId="0" xfId="0" applyNumberFormat="1" applyFont="1" applyAlignment="1">
      <alignment horizontal="center" vertical="center"/>
    </xf>
    <xf numFmtId="165" fontId="17" fillId="0" borderId="0" xfId="0" applyNumberFormat="1" applyFont="1" applyAlignment="1">
      <alignment horizontal="center" vertical="center"/>
    </xf>
    <xf numFmtId="4" fontId="17" fillId="0" borderId="0" xfId="0" applyNumberFormat="1" applyFont="1" applyAlignment="1">
      <alignment horizontal="center" vertical="center" wrapText="1"/>
    </xf>
    <xf numFmtId="165" fontId="17" fillId="0" borderId="0" xfId="0" applyNumberFormat="1" applyFont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 vertical="center" wrapText="1" indent="1"/>
    </xf>
    <xf numFmtId="0" fontId="3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4" fillId="0" borderId="1" xfId="0" applyFont="1" applyBorder="1" applyAlignment="1">
      <alignment vertical="top" wrapText="1"/>
    </xf>
    <xf numFmtId="0" fontId="4" fillId="0" borderId="4" xfId="4" applyFont="1" applyBorder="1" applyAlignment="1">
      <alignment horizontal="center"/>
    </xf>
    <xf numFmtId="0" fontId="3" fillId="0" borderId="1" xfId="4" applyFont="1" applyBorder="1" applyAlignment="1">
      <alignment horizontal="center"/>
    </xf>
    <xf numFmtId="4" fontId="16" fillId="0" borderId="0" xfId="0" applyNumberFormat="1" applyFont="1" applyAlignment="1">
      <alignment horizontal="center" vertical="center" wrapText="1"/>
    </xf>
    <xf numFmtId="164" fontId="16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65" fontId="16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18" fillId="0" borderId="0" xfId="0" applyFont="1"/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4" fillId="0" borderId="29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center"/>
    </xf>
    <xf numFmtId="0" fontId="4" fillId="0" borderId="2" xfId="5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14" fillId="0" borderId="1" xfId="8" applyFont="1" applyBorder="1" applyAlignment="1">
      <alignment horizontal="left" vertical="center" wrapText="1"/>
    </xf>
    <xf numFmtId="49" fontId="14" fillId="0" borderId="33" xfId="9" applyFont="1" applyBorder="1" applyAlignment="1">
      <alignment horizontal="center" vertical="center"/>
    </xf>
    <xf numFmtId="49" fontId="3" fillId="0" borderId="33" xfId="9" applyFont="1" applyBorder="1" applyAlignment="1">
      <alignment horizontal="center" vertical="center"/>
    </xf>
    <xf numFmtId="0" fontId="20" fillId="0" borderId="1" xfId="8" applyFont="1" applyBorder="1" applyAlignment="1">
      <alignment horizontal="left" vertical="center" wrapText="1"/>
    </xf>
    <xf numFmtId="0" fontId="3" fillId="0" borderId="34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19" fillId="0" borderId="5" xfId="0" applyFont="1" applyBorder="1" applyAlignment="1">
      <alignment vertical="center" wrapText="1"/>
    </xf>
    <xf numFmtId="0" fontId="20" fillId="0" borderId="2" xfId="8" applyFont="1" applyBorder="1" applyAlignment="1">
      <alignment horizontal="left" vertical="center" wrapText="1"/>
    </xf>
    <xf numFmtId="49" fontId="3" fillId="0" borderId="1" xfId="9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22" fillId="0" borderId="1" xfId="0" applyFont="1" applyBorder="1" applyAlignment="1">
      <alignment horizontal="center"/>
    </xf>
    <xf numFmtId="3" fontId="22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top"/>
    </xf>
    <xf numFmtId="4" fontId="4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wrapText="1"/>
    </xf>
    <xf numFmtId="4" fontId="4" fillId="0" borderId="1" xfId="0" applyNumberFormat="1" applyFont="1" applyBorder="1" applyAlignment="1">
      <alignment horizontal="right"/>
    </xf>
    <xf numFmtId="2" fontId="4" fillId="0" borderId="5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vertical="center"/>
    </xf>
    <xf numFmtId="4" fontId="3" fillId="0" borderId="23" xfId="0" applyNumberFormat="1" applyFont="1" applyBorder="1" applyAlignment="1">
      <alignment vertical="center"/>
    </xf>
    <xf numFmtId="165" fontId="3" fillId="0" borderId="1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 applyProtection="1">
      <alignment horizontal="center" wrapText="1"/>
      <protection locked="0"/>
    </xf>
    <xf numFmtId="4" fontId="3" fillId="0" borderId="1" xfId="0" applyNumberFormat="1" applyFont="1" applyBorder="1" applyAlignment="1" applyProtection="1">
      <alignment horizontal="center"/>
      <protection locked="0"/>
    </xf>
    <xf numFmtId="4" fontId="3" fillId="0" borderId="1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right" vertical="center" wrapText="1" indent="1"/>
    </xf>
    <xf numFmtId="4" fontId="3" fillId="3" borderId="1" xfId="0" applyNumberFormat="1" applyFont="1" applyFill="1" applyBorder="1" applyAlignment="1">
      <alignment horizontal="right" vertical="center" wrapText="1" indent="1"/>
    </xf>
    <xf numFmtId="0" fontId="4" fillId="0" borderId="4" xfId="4" applyFont="1" applyBorder="1" applyAlignment="1">
      <alignment horizontal="center" vertical="center"/>
    </xf>
    <xf numFmtId="0" fontId="3" fillId="0" borderId="1" xfId="4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right" vertical="center"/>
    </xf>
    <xf numFmtId="165" fontId="3" fillId="0" borderId="23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4" fontId="7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4" fillId="0" borderId="29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right" vertical="center" wrapText="1"/>
    </xf>
    <xf numFmtId="49" fontId="3" fillId="0" borderId="1" xfId="1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right" vertical="center"/>
    </xf>
    <xf numFmtId="4" fontId="14" fillId="0" borderId="21" xfId="7" applyNumberFormat="1" applyFont="1" applyAlignment="1">
      <alignment horizontal="right" vertical="center" wrapText="1"/>
    </xf>
    <xf numFmtId="4" fontId="3" fillId="0" borderId="17" xfId="0" applyNumberFormat="1" applyFont="1" applyBorder="1" applyAlignment="1">
      <alignment horizontal="right" vertical="center"/>
    </xf>
    <xf numFmtId="49" fontId="3" fillId="0" borderId="6" xfId="0" applyNumberFormat="1" applyFont="1" applyBorder="1" applyAlignment="1">
      <alignment horizontal="center" vertical="center" wrapText="1"/>
    </xf>
    <xf numFmtId="0" fontId="3" fillId="0" borderId="8" xfId="0" applyFont="1" applyBorder="1"/>
    <xf numFmtId="4" fontId="3" fillId="0" borderId="5" xfId="0" applyNumberFormat="1" applyFont="1" applyBorder="1" applyAlignment="1">
      <alignment horizontal="center"/>
    </xf>
    <xf numFmtId="0" fontId="4" fillId="0" borderId="4" xfId="0" applyFont="1" applyBorder="1" applyAlignment="1">
      <alignment horizontal="left" vertical="center" wrapText="1"/>
    </xf>
    <xf numFmtId="0" fontId="24" fillId="0" borderId="0" xfId="0" applyFont="1"/>
    <xf numFmtId="4" fontId="7" fillId="0" borderId="23" xfId="0" applyNumberFormat="1" applyFont="1" applyBorder="1" applyAlignment="1">
      <alignment vertical="center"/>
    </xf>
    <xf numFmtId="4" fontId="4" fillId="0" borderId="23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4" fillId="0" borderId="0" xfId="5" applyFont="1" applyAlignment="1">
      <alignment horizontal="center" wrapText="1"/>
    </xf>
    <xf numFmtId="0" fontId="3" fillId="0" borderId="1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4" fontId="3" fillId="0" borderId="12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165" fontId="3" fillId="0" borderId="18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3" fontId="3" fillId="0" borderId="13" xfId="0" applyNumberFormat="1" applyFont="1" applyBorder="1" applyAlignment="1">
      <alignment horizontal="center" vertical="center"/>
    </xf>
    <xf numFmtId="3" fontId="3" fillId="0" borderId="15" xfId="0" applyNumberFormat="1" applyFont="1" applyBorder="1" applyAlignment="1">
      <alignment horizontal="center" vertical="center"/>
    </xf>
    <xf numFmtId="3" fontId="3" fillId="0" borderId="19" xfId="0" applyNumberFormat="1" applyFont="1" applyBorder="1" applyAlignment="1">
      <alignment horizontal="center" vertical="center"/>
    </xf>
  </cellXfs>
  <cellStyles count="11">
    <cellStyle name="xl30" xfId="8" xr:uid="{D6BD063D-75C3-45AE-AD2E-DD784C5229F6}"/>
    <cellStyle name="xl41" xfId="9" xr:uid="{8F34A4AA-CC8F-453B-9688-16CA50593695}"/>
    <cellStyle name="xl70" xfId="6" xr:uid="{8A6BF3A2-49BD-4E48-BD54-AD028BDEC06D}"/>
    <cellStyle name="xl73" xfId="1" xr:uid="{00000000-0005-0000-0000-000000000000}"/>
    <cellStyle name="xl79" xfId="7" xr:uid="{02BF81C6-325A-43F6-B5F1-CFC992136E1E}"/>
    <cellStyle name="xl84" xfId="2" xr:uid="{00000000-0005-0000-0000-000001000000}"/>
    <cellStyle name="xl88" xfId="3" xr:uid="{00000000-0005-0000-0000-000002000000}"/>
    <cellStyle name="Обычный" xfId="0" builtinId="0"/>
    <cellStyle name="Обычный 2" xfId="10" xr:uid="{F9BE74A0-14C3-48E1-9D3E-A3B41DC635D8}"/>
    <cellStyle name="Обычный 4" xfId="5" xr:uid="{6FE3A690-56CE-469F-93CF-DA8349560FD2}"/>
    <cellStyle name="Обычный_Лист1" xfId="4" xr:uid="{D6ACCC9F-D384-4B0B-B683-4C114C5177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internet.garant.ru/document/redirect/5759555/0" TargetMode="External"/><Relationship Id="rId2" Type="http://schemas.openxmlformats.org/officeDocument/2006/relationships/hyperlink" Target="http://internet.garant.ru/document/redirect/5759555/0" TargetMode="External"/><Relationship Id="rId1" Type="http://schemas.openxmlformats.org/officeDocument/2006/relationships/hyperlink" Target="https://www.consultant.ru/document/cons_doc_LAW_402282/" TargetMode="External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http://internet.garant.ru/document/redirect/5759555/0" TargetMode="External"/><Relationship Id="rId4" Type="http://schemas.openxmlformats.org/officeDocument/2006/relationships/hyperlink" Target="http://internet.garant.ru/document/redirect/5759555/0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64"/>
  <sheetViews>
    <sheetView zoomScale="60" zoomScaleNormal="60" workbookViewId="0">
      <selection activeCell="E10" sqref="E10"/>
    </sheetView>
  </sheetViews>
  <sheetFormatPr defaultColWidth="9.109375" defaultRowHeight="18" x14ac:dyDescent="0.25"/>
  <cols>
    <col min="1" max="1" width="87.88671875" style="58" customWidth="1"/>
    <col min="2" max="2" width="18.88671875" style="58" bestFit="1" customWidth="1"/>
    <col min="3" max="3" width="32" style="58" bestFit="1" customWidth="1"/>
    <col min="4" max="4" width="21" style="78" bestFit="1" customWidth="1"/>
    <col min="5" max="6" width="27.33203125" style="105" customWidth="1"/>
    <col min="7" max="9" width="27.33203125" style="58" customWidth="1"/>
    <col min="10" max="16384" width="9.109375" style="58"/>
  </cols>
  <sheetData>
    <row r="1" spans="1:9" x14ac:dyDescent="0.35">
      <c r="D1" s="27" t="s">
        <v>244</v>
      </c>
    </row>
    <row r="2" spans="1:9" ht="34.200000000000003" customHeight="1" x14ac:dyDescent="0.35">
      <c r="A2" s="218" t="s">
        <v>508</v>
      </c>
      <c r="B2" s="218"/>
      <c r="C2" s="218"/>
      <c r="D2" s="218"/>
    </row>
    <row r="4" spans="1:9" x14ac:dyDescent="0.25">
      <c r="A4" s="212" t="s">
        <v>461</v>
      </c>
      <c r="B4" s="212"/>
      <c r="C4" s="212"/>
      <c r="D4" s="212"/>
    </row>
    <row r="5" spans="1:9" x14ac:dyDescent="0.25">
      <c r="A5" s="59"/>
      <c r="B5" s="59"/>
      <c r="C5" s="59"/>
      <c r="D5" s="188" t="s">
        <v>453</v>
      </c>
    </row>
    <row r="6" spans="1:9" x14ac:dyDescent="0.25">
      <c r="A6" s="213" t="s">
        <v>0</v>
      </c>
      <c r="B6" s="215" t="s">
        <v>44</v>
      </c>
      <c r="C6" s="216"/>
      <c r="D6" s="217" t="s">
        <v>219</v>
      </c>
    </row>
    <row r="7" spans="1:9" ht="54" x14ac:dyDescent="0.25">
      <c r="A7" s="214"/>
      <c r="B7" s="2" t="s">
        <v>49</v>
      </c>
      <c r="C7" s="2" t="s">
        <v>50</v>
      </c>
      <c r="D7" s="217"/>
    </row>
    <row r="8" spans="1:9" s="62" customFormat="1" ht="17.399999999999999" x14ac:dyDescent="0.25">
      <c r="A8" s="60" t="s">
        <v>196</v>
      </c>
      <c r="B8" s="61"/>
      <c r="C8" s="61"/>
      <c r="D8" s="158">
        <f>+D9+D50</f>
        <v>83565552.400000006</v>
      </c>
      <c r="E8" s="106"/>
      <c r="F8" s="107"/>
    </row>
    <row r="9" spans="1:9" s="62" customFormat="1" ht="17.399999999999999" x14ac:dyDescent="0.25">
      <c r="A9" s="60" t="s">
        <v>32</v>
      </c>
      <c r="B9" s="63"/>
      <c r="C9" s="26"/>
      <c r="D9" s="159">
        <f>+D10+D32</f>
        <v>25032618.82</v>
      </c>
      <c r="E9" s="108"/>
      <c r="F9" s="109"/>
      <c r="I9" s="64"/>
    </row>
    <row r="10" spans="1:9" s="62" customFormat="1" ht="17.399999999999999" x14ac:dyDescent="0.25">
      <c r="A10" s="60" t="s">
        <v>194</v>
      </c>
      <c r="B10" s="63" t="s">
        <v>16</v>
      </c>
      <c r="C10" s="26" t="s">
        <v>1</v>
      </c>
      <c r="D10" s="159">
        <f>+D19+D11+D24+D26</f>
        <v>24328549</v>
      </c>
      <c r="E10" s="108"/>
      <c r="F10" s="109"/>
      <c r="I10" s="64"/>
    </row>
    <row r="11" spans="1:9" s="119" customFormat="1" ht="17.399999999999999" x14ac:dyDescent="0.25">
      <c r="A11" s="60" t="s">
        <v>2</v>
      </c>
      <c r="B11" s="26">
        <v>182</v>
      </c>
      <c r="C11" s="26" t="s">
        <v>102</v>
      </c>
      <c r="D11" s="159">
        <f t="shared" ref="D11" si="0">+D12</f>
        <v>3285100</v>
      </c>
      <c r="E11" s="108"/>
      <c r="F11" s="109"/>
    </row>
    <row r="12" spans="1:9" s="66" customFormat="1" x14ac:dyDescent="0.25">
      <c r="A12" s="3" t="s">
        <v>3</v>
      </c>
      <c r="B12" s="2">
        <v>182</v>
      </c>
      <c r="C12" s="2" t="s">
        <v>103</v>
      </c>
      <c r="D12" s="160">
        <f>SUM(D13:D17)</f>
        <v>3285100</v>
      </c>
      <c r="E12" s="116"/>
      <c r="F12" s="120"/>
    </row>
    <row r="13" spans="1:9" s="66" customFormat="1" ht="72" x14ac:dyDescent="0.25">
      <c r="A13" s="3" t="s">
        <v>199</v>
      </c>
      <c r="B13" s="2">
        <v>182</v>
      </c>
      <c r="C13" s="2" t="s">
        <v>198</v>
      </c>
      <c r="D13" s="160">
        <v>2738900</v>
      </c>
      <c r="E13" s="116"/>
      <c r="F13" s="117"/>
    </row>
    <row r="14" spans="1:9" s="66" customFormat="1" ht="108" x14ac:dyDescent="0.25">
      <c r="A14" s="66" t="s">
        <v>200</v>
      </c>
      <c r="B14" s="2">
        <v>182</v>
      </c>
      <c r="C14" s="2" t="s">
        <v>201</v>
      </c>
      <c r="D14" s="160">
        <v>7700</v>
      </c>
      <c r="E14" s="116"/>
      <c r="F14" s="117"/>
    </row>
    <row r="15" spans="1:9" s="66" customFormat="1" ht="54" x14ac:dyDescent="0.25">
      <c r="A15" s="3" t="s">
        <v>204</v>
      </c>
      <c r="B15" s="2">
        <v>182</v>
      </c>
      <c r="C15" s="2" t="s">
        <v>202</v>
      </c>
      <c r="D15" s="160">
        <v>158900</v>
      </c>
      <c r="E15" s="116"/>
      <c r="F15" s="117"/>
    </row>
    <row r="16" spans="1:9" s="66" customFormat="1" ht="90" x14ac:dyDescent="0.25">
      <c r="A16" s="3" t="s">
        <v>163</v>
      </c>
      <c r="B16" s="2">
        <v>182</v>
      </c>
      <c r="C16" s="2" t="s">
        <v>203</v>
      </c>
      <c r="D16" s="160">
        <v>6800</v>
      </c>
      <c r="E16" s="116"/>
      <c r="F16" s="117"/>
    </row>
    <row r="17" spans="1:9" s="66" customFormat="1" ht="90" x14ac:dyDescent="0.25">
      <c r="A17" s="3" t="s">
        <v>462</v>
      </c>
      <c r="B17" s="2">
        <v>182</v>
      </c>
      <c r="C17" s="196" t="s">
        <v>463</v>
      </c>
      <c r="D17" s="160">
        <v>372800</v>
      </c>
      <c r="E17" s="116"/>
      <c r="F17" s="117"/>
    </row>
    <row r="18" spans="1:9" s="66" customFormat="1" ht="54" x14ac:dyDescent="0.25">
      <c r="A18" s="3" t="s">
        <v>484</v>
      </c>
      <c r="B18" s="2">
        <v>182</v>
      </c>
      <c r="C18" s="196" t="s">
        <v>485</v>
      </c>
      <c r="D18" s="160"/>
      <c r="E18" s="116"/>
      <c r="F18" s="117"/>
    </row>
    <row r="19" spans="1:9" s="62" customFormat="1" ht="34.799999999999997" x14ac:dyDescent="0.25">
      <c r="A19" s="60" t="s">
        <v>64</v>
      </c>
      <c r="B19" s="61">
        <v>182</v>
      </c>
      <c r="C19" s="61" t="s">
        <v>65</v>
      </c>
      <c r="D19" s="158">
        <f>SUM(D20:D23)</f>
        <v>10332149</v>
      </c>
      <c r="E19" s="106"/>
      <c r="F19" s="107"/>
    </row>
    <row r="20" spans="1:9" s="66" customFormat="1" ht="72" x14ac:dyDescent="0.25">
      <c r="A20" s="3" t="s">
        <v>197</v>
      </c>
      <c r="B20" s="2">
        <v>182</v>
      </c>
      <c r="C20" s="65" t="s">
        <v>150</v>
      </c>
      <c r="D20" s="160">
        <v>5321175</v>
      </c>
      <c r="E20" s="106"/>
      <c r="F20" s="117"/>
      <c r="I20" s="118"/>
    </row>
    <row r="21" spans="1:9" s="66" customFormat="1" ht="126" x14ac:dyDescent="0.25">
      <c r="A21" s="3" t="s">
        <v>151</v>
      </c>
      <c r="B21" s="2">
        <v>182</v>
      </c>
      <c r="C21" s="65" t="s">
        <v>152</v>
      </c>
      <c r="D21" s="160">
        <v>27594</v>
      </c>
      <c r="E21" s="106"/>
      <c r="F21" s="117"/>
      <c r="I21" s="118"/>
    </row>
    <row r="22" spans="1:9" s="66" customFormat="1" ht="108" x14ac:dyDescent="0.25">
      <c r="A22" s="3" t="s">
        <v>153</v>
      </c>
      <c r="B22" s="2">
        <v>182</v>
      </c>
      <c r="C22" s="65" t="s">
        <v>154</v>
      </c>
      <c r="D22" s="160">
        <v>5735634</v>
      </c>
      <c r="E22" s="106"/>
      <c r="F22" s="117"/>
      <c r="I22" s="118"/>
    </row>
    <row r="23" spans="1:9" s="66" customFormat="1" ht="108" x14ac:dyDescent="0.25">
      <c r="A23" s="3" t="s">
        <v>155</v>
      </c>
      <c r="B23" s="2">
        <v>182</v>
      </c>
      <c r="C23" s="65" t="s">
        <v>156</v>
      </c>
      <c r="D23" s="160">
        <v>-752254</v>
      </c>
      <c r="E23" s="106"/>
      <c r="F23" s="117"/>
      <c r="I23" s="118"/>
    </row>
    <row r="24" spans="1:9" s="119" customFormat="1" ht="17.399999999999999" x14ac:dyDescent="0.25">
      <c r="A24" s="60" t="s">
        <v>84</v>
      </c>
      <c r="B24" s="26">
        <v>182</v>
      </c>
      <c r="C24" s="26" t="s">
        <v>104</v>
      </c>
      <c r="D24" s="159">
        <f t="shared" ref="D24" si="1">+D25</f>
        <v>191000</v>
      </c>
      <c r="E24" s="108"/>
      <c r="F24" s="109"/>
    </row>
    <row r="25" spans="1:9" s="66" customFormat="1" x14ac:dyDescent="0.25">
      <c r="A25" s="3" t="s">
        <v>85</v>
      </c>
      <c r="B25" s="2">
        <v>182</v>
      </c>
      <c r="C25" s="2" t="s">
        <v>105</v>
      </c>
      <c r="D25" s="160">
        <v>191000</v>
      </c>
      <c r="E25" s="116"/>
      <c r="F25" s="117"/>
    </row>
    <row r="26" spans="1:9" s="119" customFormat="1" ht="17.399999999999999" x14ac:dyDescent="0.25">
      <c r="A26" s="67" t="s">
        <v>4</v>
      </c>
      <c r="B26" s="68">
        <v>182</v>
      </c>
      <c r="C26" s="26" t="s">
        <v>106</v>
      </c>
      <c r="D26" s="159">
        <f t="shared" ref="D26" si="2">D27+D29</f>
        <v>10520300</v>
      </c>
      <c r="E26" s="108"/>
      <c r="F26" s="109"/>
    </row>
    <row r="27" spans="1:9" s="66" customFormat="1" x14ac:dyDescent="0.25">
      <c r="A27" s="69" t="s">
        <v>48</v>
      </c>
      <c r="B27" s="70">
        <v>182</v>
      </c>
      <c r="C27" s="2" t="s">
        <v>107</v>
      </c>
      <c r="D27" s="160">
        <f t="shared" ref="D27" si="3">+D28</f>
        <v>1715500</v>
      </c>
      <c r="E27" s="116"/>
      <c r="F27" s="120"/>
    </row>
    <row r="28" spans="1:9" s="66" customFormat="1" ht="36" x14ac:dyDescent="0.25">
      <c r="A28" s="69" t="s">
        <v>213</v>
      </c>
      <c r="B28" s="70">
        <v>182</v>
      </c>
      <c r="C28" s="2" t="s">
        <v>108</v>
      </c>
      <c r="D28" s="160">
        <v>1715500</v>
      </c>
      <c r="E28" s="116"/>
      <c r="F28" s="117"/>
    </row>
    <row r="29" spans="1:9" s="66" customFormat="1" x14ac:dyDescent="0.25">
      <c r="A29" s="69" t="s">
        <v>5</v>
      </c>
      <c r="B29" s="70">
        <v>182</v>
      </c>
      <c r="C29" s="2" t="s">
        <v>109</v>
      </c>
      <c r="D29" s="160">
        <f t="shared" ref="D29" si="4">D30+D31</f>
        <v>8804800</v>
      </c>
      <c r="E29" s="116"/>
      <c r="F29" s="120"/>
    </row>
    <row r="30" spans="1:9" s="66" customFormat="1" ht="36" x14ac:dyDescent="0.25">
      <c r="A30" s="3" t="s">
        <v>95</v>
      </c>
      <c r="B30" s="70">
        <v>182</v>
      </c>
      <c r="C30" s="2" t="s">
        <v>110</v>
      </c>
      <c r="D30" s="160">
        <v>2394900</v>
      </c>
      <c r="E30" s="116"/>
      <c r="F30" s="117"/>
    </row>
    <row r="31" spans="1:9" s="66" customFormat="1" ht="36" x14ac:dyDescent="0.25">
      <c r="A31" s="3" t="s">
        <v>96</v>
      </c>
      <c r="B31" s="70">
        <v>182</v>
      </c>
      <c r="C31" s="2" t="s">
        <v>111</v>
      </c>
      <c r="D31" s="160">
        <v>6409900</v>
      </c>
      <c r="E31" s="116"/>
      <c r="F31" s="117"/>
    </row>
    <row r="32" spans="1:9" s="119" customFormat="1" ht="17.399999999999999" x14ac:dyDescent="0.25">
      <c r="A32" s="60" t="s">
        <v>195</v>
      </c>
      <c r="B32" s="63"/>
      <c r="C32" s="26"/>
      <c r="D32" s="159">
        <f>+D33+D38+D40+D43+D47</f>
        <v>704069.82</v>
      </c>
      <c r="E32" s="108"/>
      <c r="F32" s="109"/>
      <c r="I32" s="121"/>
    </row>
    <row r="33" spans="1:6" s="119" customFormat="1" ht="52.2" x14ac:dyDescent="0.25">
      <c r="A33" s="71" t="s">
        <v>6</v>
      </c>
      <c r="B33" s="63" t="s">
        <v>16</v>
      </c>
      <c r="C33" s="122" t="s">
        <v>112</v>
      </c>
      <c r="D33" s="159">
        <f t="shared" ref="D33" si="5">SUM(D34:D37)</f>
        <v>409985.13</v>
      </c>
      <c r="E33" s="108"/>
      <c r="F33" s="109"/>
    </row>
    <row r="34" spans="1:6" s="66" customFormat="1" ht="36" x14ac:dyDescent="0.25">
      <c r="A34" s="3" t="s">
        <v>143</v>
      </c>
      <c r="B34" s="134">
        <v>723</v>
      </c>
      <c r="C34" s="134" t="s">
        <v>144</v>
      </c>
      <c r="D34" s="160">
        <v>349797.68</v>
      </c>
      <c r="E34" s="116"/>
      <c r="F34" s="117"/>
    </row>
    <row r="35" spans="1:6" s="66" customFormat="1" ht="90" x14ac:dyDescent="0.25">
      <c r="A35" s="3" t="s">
        <v>211</v>
      </c>
      <c r="B35" s="134">
        <v>723</v>
      </c>
      <c r="C35" s="134" t="s">
        <v>212</v>
      </c>
      <c r="D35" s="160">
        <v>0</v>
      </c>
      <c r="E35" s="116"/>
      <c r="F35" s="117"/>
    </row>
    <row r="36" spans="1:6" s="66" customFormat="1" ht="198" x14ac:dyDescent="0.25">
      <c r="A36" s="3" t="s">
        <v>505</v>
      </c>
      <c r="B36" s="134">
        <v>843</v>
      </c>
      <c r="C36" s="134" t="s">
        <v>506</v>
      </c>
      <c r="D36" s="160">
        <v>5.05</v>
      </c>
      <c r="E36" s="116"/>
      <c r="F36" s="117"/>
    </row>
    <row r="37" spans="1:6" s="66" customFormat="1" ht="72" x14ac:dyDescent="0.25">
      <c r="A37" s="3" t="s">
        <v>135</v>
      </c>
      <c r="B37" s="134">
        <v>723</v>
      </c>
      <c r="C37" s="134" t="s">
        <v>145</v>
      </c>
      <c r="D37" s="160">
        <v>60182.400000000001</v>
      </c>
      <c r="E37" s="116"/>
      <c r="F37" s="117"/>
    </row>
    <row r="38" spans="1:6" s="119" customFormat="1" ht="34.799999999999997" x14ac:dyDescent="0.25">
      <c r="A38" s="60" t="s">
        <v>54</v>
      </c>
      <c r="B38" s="73">
        <v>723</v>
      </c>
      <c r="C38" s="73" t="s">
        <v>114</v>
      </c>
      <c r="D38" s="159">
        <f t="shared" ref="D38" si="6">+D39</f>
        <v>256000</v>
      </c>
      <c r="E38" s="108"/>
      <c r="F38" s="109"/>
    </row>
    <row r="39" spans="1:6" s="66" customFormat="1" ht="36" x14ac:dyDescent="0.25">
      <c r="A39" s="3" t="s">
        <v>97</v>
      </c>
      <c r="B39" s="134">
        <v>723</v>
      </c>
      <c r="C39" s="134" t="s">
        <v>55</v>
      </c>
      <c r="D39" s="160">
        <v>256000</v>
      </c>
      <c r="E39" s="116"/>
      <c r="F39" s="117"/>
    </row>
    <row r="40" spans="1:6" s="119" customFormat="1" ht="34.799999999999997" x14ac:dyDescent="0.25">
      <c r="A40" s="60" t="s">
        <v>31</v>
      </c>
      <c r="B40" s="73">
        <v>723</v>
      </c>
      <c r="C40" s="73" t="s">
        <v>40</v>
      </c>
      <c r="D40" s="159">
        <f>+D41+D42</f>
        <v>0</v>
      </c>
      <c r="E40" s="116"/>
      <c r="F40" s="117"/>
    </row>
    <row r="41" spans="1:6" s="66" customFormat="1" ht="90" x14ac:dyDescent="0.25">
      <c r="A41" s="3" t="s">
        <v>214</v>
      </c>
      <c r="B41" s="134">
        <v>723</v>
      </c>
      <c r="C41" s="2" t="s">
        <v>63</v>
      </c>
      <c r="D41" s="160">
        <v>0</v>
      </c>
      <c r="E41" s="116"/>
      <c r="F41" s="117"/>
    </row>
    <row r="42" spans="1:6" s="66" customFormat="1" ht="54" x14ac:dyDescent="0.25">
      <c r="A42" s="3" t="s">
        <v>222</v>
      </c>
      <c r="B42" s="134">
        <v>723</v>
      </c>
      <c r="C42" s="75" t="s">
        <v>221</v>
      </c>
      <c r="D42" s="160">
        <v>0</v>
      </c>
      <c r="E42" s="116"/>
      <c r="F42" s="117"/>
    </row>
    <row r="43" spans="1:6" s="119" customFormat="1" ht="17.399999999999999" x14ac:dyDescent="0.25">
      <c r="A43" s="60" t="s">
        <v>71</v>
      </c>
      <c r="B43" s="63" t="s">
        <v>16</v>
      </c>
      <c r="C43" s="74" t="s">
        <v>115</v>
      </c>
      <c r="D43" s="159">
        <f>SUM(D44:D46)</f>
        <v>18084.689999999999</v>
      </c>
      <c r="E43" s="108"/>
      <c r="F43" s="109"/>
    </row>
    <row r="44" spans="1:6" s="66" customFormat="1" ht="108" x14ac:dyDescent="0.25">
      <c r="A44" s="3" t="s">
        <v>489</v>
      </c>
      <c r="B44" s="70">
        <v>182</v>
      </c>
      <c r="C44" s="201" t="s">
        <v>486</v>
      </c>
      <c r="D44" s="160">
        <v>18084.689999999999</v>
      </c>
      <c r="E44" s="116"/>
      <c r="F44" s="117"/>
    </row>
    <row r="45" spans="1:6" s="66" customFormat="1" ht="54" x14ac:dyDescent="0.25">
      <c r="A45" s="3" t="s">
        <v>205</v>
      </c>
      <c r="B45" s="75">
        <v>723</v>
      </c>
      <c r="C45" s="2" t="s">
        <v>206</v>
      </c>
      <c r="D45" s="160"/>
      <c r="E45" s="116"/>
      <c r="F45" s="117"/>
    </row>
    <row r="46" spans="1:6" s="66" customFormat="1" ht="72" x14ac:dyDescent="0.25">
      <c r="A46" s="3" t="s">
        <v>207</v>
      </c>
      <c r="B46" s="75">
        <v>723</v>
      </c>
      <c r="C46" s="2" t="s">
        <v>208</v>
      </c>
      <c r="D46" s="160"/>
      <c r="E46" s="116"/>
      <c r="F46" s="117"/>
    </row>
    <row r="47" spans="1:6" s="119" customFormat="1" ht="17.399999999999999" x14ac:dyDescent="0.25">
      <c r="A47" s="60" t="s">
        <v>157</v>
      </c>
      <c r="B47" s="73">
        <v>723</v>
      </c>
      <c r="C47" s="73" t="s">
        <v>158</v>
      </c>
      <c r="D47" s="159">
        <f>+D48+D49</f>
        <v>20000</v>
      </c>
      <c r="E47" s="108"/>
      <c r="F47" s="109"/>
    </row>
    <row r="48" spans="1:6" s="66" customFormat="1" x14ac:dyDescent="0.25">
      <c r="A48" s="3" t="s">
        <v>137</v>
      </c>
      <c r="B48" s="134">
        <v>723</v>
      </c>
      <c r="C48" s="134" t="s">
        <v>124</v>
      </c>
      <c r="D48" s="160">
        <v>0</v>
      </c>
      <c r="E48" s="116"/>
      <c r="F48" s="117"/>
    </row>
    <row r="49" spans="1:6" s="66" customFormat="1" x14ac:dyDescent="0.25">
      <c r="A49" s="3" t="s">
        <v>469</v>
      </c>
      <c r="B49" s="75">
        <v>723</v>
      </c>
      <c r="C49" s="75" t="s">
        <v>468</v>
      </c>
      <c r="D49" s="160">
        <v>20000</v>
      </c>
      <c r="E49" s="116"/>
      <c r="F49" s="117"/>
    </row>
    <row r="50" spans="1:6" s="66" customFormat="1" x14ac:dyDescent="0.25">
      <c r="A50" s="60" t="s">
        <v>42</v>
      </c>
      <c r="B50" s="74">
        <v>723</v>
      </c>
      <c r="C50" s="123" t="s">
        <v>116</v>
      </c>
      <c r="D50" s="159">
        <f t="shared" ref="D50" si="7">D51</f>
        <v>58532933.579999998</v>
      </c>
      <c r="E50" s="108"/>
      <c r="F50" s="109"/>
    </row>
    <row r="51" spans="1:6" s="66" customFormat="1" ht="36" x14ac:dyDescent="0.25">
      <c r="A51" s="3" t="s">
        <v>39</v>
      </c>
      <c r="B51" s="75">
        <v>723</v>
      </c>
      <c r="C51" s="75" t="s">
        <v>117</v>
      </c>
      <c r="D51" s="160">
        <f t="shared" ref="D51" si="8">+D52+D54+D58+D61</f>
        <v>58532933.579999998</v>
      </c>
      <c r="E51" s="116"/>
      <c r="F51" s="120"/>
    </row>
    <row r="52" spans="1:6" s="119" customFormat="1" ht="17.399999999999999" x14ac:dyDescent="0.25">
      <c r="A52" s="76" t="s">
        <v>188</v>
      </c>
      <c r="B52" s="77">
        <v>723</v>
      </c>
      <c r="C52" s="124" t="s">
        <v>189</v>
      </c>
      <c r="D52" s="159">
        <f t="shared" ref="D52" si="9">+D53</f>
        <v>10535060</v>
      </c>
      <c r="E52" s="108"/>
      <c r="F52" s="109"/>
    </row>
    <row r="53" spans="1:6" s="119" customFormat="1" ht="36" x14ac:dyDescent="0.25">
      <c r="A53" s="3" t="s">
        <v>215</v>
      </c>
      <c r="B53" s="125">
        <v>723</v>
      </c>
      <c r="C53" s="126" t="s">
        <v>187</v>
      </c>
      <c r="D53" s="160">
        <f>9510260+1024800</f>
        <v>10535060</v>
      </c>
      <c r="E53" s="116"/>
      <c r="F53" s="117"/>
    </row>
    <row r="54" spans="1:6" s="119" customFormat="1" ht="34.799999999999997" x14ac:dyDescent="0.25">
      <c r="A54" s="60" t="s">
        <v>192</v>
      </c>
      <c r="B54" s="26">
        <v>723</v>
      </c>
      <c r="C54" s="26" t="s">
        <v>193</v>
      </c>
      <c r="D54" s="159">
        <f t="shared" ref="D54" si="10">SUM(D55:D57)</f>
        <v>46800200</v>
      </c>
      <c r="E54" s="108"/>
      <c r="F54" s="109"/>
    </row>
    <row r="55" spans="1:6" s="119" customFormat="1" ht="54" x14ac:dyDescent="0.25">
      <c r="A55" s="3" t="s">
        <v>452</v>
      </c>
      <c r="B55" s="26">
        <v>723</v>
      </c>
      <c r="C55" s="2" t="s">
        <v>369</v>
      </c>
      <c r="D55" s="160">
        <v>0</v>
      </c>
      <c r="E55" s="116"/>
      <c r="F55" s="117"/>
    </row>
    <row r="56" spans="1:6" s="119" customFormat="1" ht="54" x14ac:dyDescent="0.25">
      <c r="A56" s="3" t="s">
        <v>455</v>
      </c>
      <c r="B56" s="2">
        <v>723</v>
      </c>
      <c r="C56" s="2" t="s">
        <v>190</v>
      </c>
      <c r="D56" s="160">
        <v>7120800</v>
      </c>
      <c r="E56" s="116"/>
      <c r="F56" s="117"/>
    </row>
    <row r="57" spans="1:6" s="66" customFormat="1" x14ac:dyDescent="0.25">
      <c r="A57" s="3" t="s">
        <v>98</v>
      </c>
      <c r="B57" s="134">
        <v>723</v>
      </c>
      <c r="C57" s="127" t="s">
        <v>159</v>
      </c>
      <c r="D57" s="160">
        <f>2850600+1710000+35118800</f>
        <v>39679400</v>
      </c>
      <c r="E57" s="116"/>
      <c r="F57" s="117"/>
    </row>
    <row r="58" spans="1:6" s="119" customFormat="1" ht="34.799999999999997" x14ac:dyDescent="0.25">
      <c r="A58" s="60" t="s">
        <v>29</v>
      </c>
      <c r="B58" s="73">
        <v>723</v>
      </c>
      <c r="C58" s="128" t="s">
        <v>160</v>
      </c>
      <c r="D58" s="159">
        <f t="shared" ref="D58" si="11">+D60+D59</f>
        <v>434900</v>
      </c>
      <c r="E58" s="108"/>
      <c r="F58" s="109"/>
    </row>
    <row r="59" spans="1:6" s="66" customFormat="1" ht="36" x14ac:dyDescent="0.25">
      <c r="A59" s="3" t="s">
        <v>100</v>
      </c>
      <c r="B59" s="134">
        <v>723</v>
      </c>
      <c r="C59" s="127" t="s">
        <v>162</v>
      </c>
      <c r="D59" s="160">
        <v>700</v>
      </c>
      <c r="E59" s="116"/>
      <c r="F59" s="117"/>
    </row>
    <row r="60" spans="1:6" s="66" customFormat="1" ht="54" x14ac:dyDescent="0.25">
      <c r="A60" s="3" t="s">
        <v>454</v>
      </c>
      <c r="B60" s="134">
        <v>723</v>
      </c>
      <c r="C60" s="127" t="s">
        <v>161</v>
      </c>
      <c r="D60" s="160">
        <v>434200</v>
      </c>
      <c r="E60" s="116"/>
      <c r="F60" s="117"/>
    </row>
    <row r="61" spans="1:6" s="119" customFormat="1" ht="17.399999999999999" x14ac:dyDescent="0.25">
      <c r="A61" s="60" t="s">
        <v>216</v>
      </c>
      <c r="B61" s="73">
        <v>723</v>
      </c>
      <c r="C61" s="128" t="s">
        <v>217</v>
      </c>
      <c r="D61" s="159">
        <f>SUM(D62:D64)</f>
        <v>762773.58</v>
      </c>
      <c r="E61" s="108"/>
      <c r="F61" s="108"/>
    </row>
    <row r="62" spans="1:6" s="119" customFormat="1" ht="72" x14ac:dyDescent="0.25">
      <c r="A62" s="3" t="s">
        <v>416</v>
      </c>
      <c r="B62" s="134">
        <v>723</v>
      </c>
      <c r="C62" s="127" t="s">
        <v>417</v>
      </c>
      <c r="D62" s="160">
        <v>7706.58</v>
      </c>
      <c r="E62" s="108"/>
      <c r="F62" s="117"/>
    </row>
    <row r="63" spans="1:6" s="119" customFormat="1" ht="36" x14ac:dyDescent="0.25">
      <c r="A63" s="3" t="s">
        <v>366</v>
      </c>
      <c r="B63" s="134">
        <v>723</v>
      </c>
      <c r="C63" s="127" t="s">
        <v>367</v>
      </c>
      <c r="D63" s="160">
        <v>104167</v>
      </c>
      <c r="E63" s="116"/>
      <c r="F63" s="117"/>
    </row>
    <row r="64" spans="1:6" s="66" customFormat="1" ht="36" x14ac:dyDescent="0.25">
      <c r="A64" s="3" t="s">
        <v>138</v>
      </c>
      <c r="B64" s="2">
        <v>723</v>
      </c>
      <c r="C64" s="135" t="s">
        <v>218</v>
      </c>
      <c r="D64" s="160">
        <v>650900</v>
      </c>
      <c r="E64" s="116"/>
      <c r="F64" s="117"/>
    </row>
  </sheetData>
  <sortState xmlns:xlrd2="http://schemas.microsoft.com/office/spreadsheetml/2017/richdata2" ref="A45:I46">
    <sortCondition ref="C45:C46"/>
  </sortState>
  <mergeCells count="5">
    <mergeCell ref="A4:D4"/>
    <mergeCell ref="A6:A7"/>
    <mergeCell ref="B6:C6"/>
    <mergeCell ref="D6:D7"/>
    <mergeCell ref="A2:D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2" fitToHeight="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22"/>
  <sheetViews>
    <sheetView zoomScale="60" zoomScaleNormal="60" workbookViewId="0">
      <pane ySplit="7" topLeftCell="A66" activePane="bottomLeft" state="frozen"/>
      <selection activeCell="G56" sqref="G56"/>
      <selection pane="bottomLeft" activeCell="A2" sqref="A2:F2"/>
    </sheetView>
  </sheetViews>
  <sheetFormatPr defaultColWidth="9.109375" defaultRowHeight="18" x14ac:dyDescent="0.35"/>
  <cols>
    <col min="1" max="1" width="95.88671875" style="7" customWidth="1"/>
    <col min="2" max="2" width="13.44140625" style="7" customWidth="1"/>
    <col min="3" max="3" width="12.21875" style="7" customWidth="1"/>
    <col min="4" max="4" width="19.44140625" style="24" customWidth="1"/>
    <col min="5" max="5" width="18" style="24" customWidth="1"/>
    <col min="6" max="6" width="23.33203125" style="24" customWidth="1"/>
    <col min="7" max="7" width="21.44140625" style="24" customWidth="1"/>
    <col min="8" max="8" width="24.109375" style="137" customWidth="1"/>
    <col min="9" max="9" width="22.6640625" style="82" customWidth="1"/>
    <col min="10" max="10" width="21.6640625" style="82" customWidth="1"/>
    <col min="11" max="11" width="19.44140625" style="82" customWidth="1"/>
    <col min="12" max="16384" width="9.109375" style="7"/>
  </cols>
  <sheetData>
    <row r="1" spans="1:11" x14ac:dyDescent="0.35">
      <c r="F1" s="27" t="s">
        <v>253</v>
      </c>
    </row>
    <row r="2" spans="1:11" ht="37.200000000000003" customHeight="1" x14ac:dyDescent="0.35">
      <c r="A2" s="218" t="s">
        <v>507</v>
      </c>
      <c r="B2" s="218"/>
      <c r="C2" s="218"/>
      <c r="D2" s="218"/>
      <c r="E2" s="218"/>
      <c r="F2" s="218"/>
      <c r="G2" s="111"/>
    </row>
    <row r="3" spans="1:11" x14ac:dyDescent="0.35">
      <c r="I3" s="83"/>
    </row>
    <row r="4" spans="1:11" ht="40.799999999999997" customHeight="1" x14ac:dyDescent="0.35">
      <c r="A4" s="231" t="s">
        <v>467</v>
      </c>
      <c r="B4" s="231"/>
      <c r="C4" s="231"/>
      <c r="D4" s="231"/>
      <c r="E4" s="231"/>
      <c r="F4" s="231"/>
      <c r="G4" s="8"/>
      <c r="H4" s="84"/>
      <c r="I4" s="84"/>
    </row>
    <row r="5" spans="1:11" ht="18.600000000000001" thickBot="1" x14ac:dyDescent="0.4">
      <c r="A5" s="8"/>
      <c r="B5" s="8"/>
      <c r="C5" s="8"/>
      <c r="D5" s="8"/>
      <c r="E5" s="8"/>
      <c r="F5" s="188" t="s">
        <v>453</v>
      </c>
      <c r="H5" s="84"/>
      <c r="I5" s="84"/>
    </row>
    <row r="6" spans="1:11" ht="35.4" thickBot="1" x14ac:dyDescent="0.4">
      <c r="A6" s="79" t="s">
        <v>0</v>
      </c>
      <c r="B6" s="87"/>
      <c r="C6" s="80" t="s">
        <v>265</v>
      </c>
      <c r="D6" s="80" t="s">
        <v>119</v>
      </c>
      <c r="E6" s="80" t="s">
        <v>118</v>
      </c>
      <c r="F6" s="81" t="s">
        <v>220</v>
      </c>
      <c r="G6" s="82"/>
      <c r="H6" s="82"/>
      <c r="I6" s="7"/>
      <c r="J6" s="7"/>
      <c r="K6" s="7"/>
    </row>
    <row r="7" spans="1:11" ht="34.799999999999997" x14ac:dyDescent="0.35">
      <c r="A7" s="194" t="s">
        <v>14</v>
      </c>
      <c r="B7" s="123">
        <v>723</v>
      </c>
      <c r="C7" s="171"/>
      <c r="D7" s="139"/>
      <c r="E7" s="139"/>
      <c r="F7" s="195">
        <f>+'8'!E7</f>
        <v>94635530.579999998</v>
      </c>
      <c r="G7" s="82"/>
      <c r="H7" s="82"/>
      <c r="I7" s="7"/>
      <c r="J7" s="7"/>
      <c r="K7" s="7"/>
    </row>
    <row r="8" spans="1:11" x14ac:dyDescent="0.35">
      <c r="A8" s="37" t="s">
        <v>15</v>
      </c>
      <c r="B8" s="26">
        <v>723</v>
      </c>
      <c r="C8" s="38" t="s">
        <v>263</v>
      </c>
      <c r="D8" s="38"/>
      <c r="E8" s="38"/>
      <c r="F8" s="159">
        <f>+'8'!E8</f>
        <v>19211385.919999998</v>
      </c>
      <c r="G8" s="82"/>
      <c r="H8" s="82"/>
      <c r="I8" s="7"/>
      <c r="J8" s="7"/>
      <c r="K8" s="7"/>
    </row>
    <row r="9" spans="1:11" ht="34.799999999999997" x14ac:dyDescent="0.35">
      <c r="A9" s="39" t="s">
        <v>338</v>
      </c>
      <c r="B9" s="26">
        <v>723</v>
      </c>
      <c r="C9" s="38" t="s">
        <v>264</v>
      </c>
      <c r="D9" s="38"/>
      <c r="E9" s="38"/>
      <c r="F9" s="159">
        <f>+'8'!E9</f>
        <v>2614088.2999999998</v>
      </c>
      <c r="G9" s="82"/>
      <c r="H9" s="82"/>
      <c r="I9" s="7"/>
      <c r="J9" s="7"/>
      <c r="K9" s="7"/>
    </row>
    <row r="10" spans="1:11" x14ac:dyDescent="0.35">
      <c r="A10" s="40" t="s">
        <v>266</v>
      </c>
      <c r="B10" s="26">
        <v>723</v>
      </c>
      <c r="C10" s="41" t="s">
        <v>264</v>
      </c>
      <c r="D10" s="41" t="s">
        <v>267</v>
      </c>
      <c r="E10" s="41"/>
      <c r="F10" s="159">
        <f>+'8'!E10</f>
        <v>2614088.2999999998</v>
      </c>
      <c r="G10" s="82"/>
      <c r="H10" s="82"/>
      <c r="I10" s="7"/>
      <c r="J10" s="7"/>
      <c r="K10" s="7"/>
    </row>
    <row r="11" spans="1:11" ht="36" x14ac:dyDescent="0.35">
      <c r="A11" s="42" t="s">
        <v>268</v>
      </c>
      <c r="B11" s="2">
        <v>723</v>
      </c>
      <c r="C11" s="43" t="s">
        <v>264</v>
      </c>
      <c r="D11" s="43" t="s">
        <v>269</v>
      </c>
      <c r="E11" s="43"/>
      <c r="F11" s="160">
        <f>+'8'!E11</f>
        <v>2614088.2999999998</v>
      </c>
      <c r="G11" s="82"/>
      <c r="H11" s="82"/>
      <c r="I11" s="7"/>
      <c r="J11" s="7"/>
      <c r="K11" s="7"/>
    </row>
    <row r="12" spans="1:11" ht="36" x14ac:dyDescent="0.35">
      <c r="A12" s="44" t="s">
        <v>260</v>
      </c>
      <c r="B12" s="2">
        <v>723</v>
      </c>
      <c r="C12" s="45" t="s">
        <v>264</v>
      </c>
      <c r="D12" s="45" t="s">
        <v>270</v>
      </c>
      <c r="E12" s="45"/>
      <c r="F12" s="160">
        <f>+'8'!E12</f>
        <v>2614088.2999999998</v>
      </c>
      <c r="G12" s="82"/>
      <c r="H12" s="82"/>
      <c r="I12" s="7"/>
      <c r="J12" s="7"/>
      <c r="K12" s="7"/>
    </row>
    <row r="13" spans="1:11" x14ac:dyDescent="0.35">
      <c r="A13" s="44" t="s">
        <v>271</v>
      </c>
      <c r="B13" s="2">
        <v>723</v>
      </c>
      <c r="C13" s="45" t="s">
        <v>264</v>
      </c>
      <c r="D13" s="45" t="s">
        <v>272</v>
      </c>
      <c r="E13" s="45"/>
      <c r="F13" s="160">
        <f>+'8'!E13</f>
        <v>2614088.2999999998</v>
      </c>
      <c r="G13" s="82"/>
      <c r="H13" s="82"/>
      <c r="I13" s="7"/>
      <c r="J13" s="7"/>
      <c r="K13" s="7"/>
    </row>
    <row r="14" spans="1:11" ht="54" x14ac:dyDescent="0.35">
      <c r="A14" s="44" t="s">
        <v>164</v>
      </c>
      <c r="B14" s="2">
        <v>723</v>
      </c>
      <c r="C14" s="45" t="s">
        <v>264</v>
      </c>
      <c r="D14" s="45" t="s">
        <v>272</v>
      </c>
      <c r="E14" s="45" t="s">
        <v>126</v>
      </c>
      <c r="F14" s="160">
        <f>+'8'!E14</f>
        <v>2614088.2999999998</v>
      </c>
      <c r="G14" s="82"/>
      <c r="H14" s="82"/>
      <c r="I14" s="7"/>
      <c r="J14" s="7"/>
      <c r="K14" s="7"/>
    </row>
    <row r="15" spans="1:11" x14ac:dyDescent="0.35">
      <c r="A15" s="44" t="s">
        <v>165</v>
      </c>
      <c r="B15" s="2">
        <v>723</v>
      </c>
      <c r="C15" s="45" t="s">
        <v>264</v>
      </c>
      <c r="D15" s="45" t="s">
        <v>272</v>
      </c>
      <c r="E15" s="45" t="s">
        <v>101</v>
      </c>
      <c r="F15" s="160">
        <f>+'8'!E15</f>
        <v>2614088.2999999998</v>
      </c>
      <c r="G15" s="82"/>
      <c r="H15" s="82"/>
      <c r="I15" s="7"/>
      <c r="J15" s="7"/>
      <c r="K15" s="7"/>
    </row>
    <row r="16" spans="1:11" x14ac:dyDescent="0.35">
      <c r="A16" s="44" t="s">
        <v>166</v>
      </c>
      <c r="B16" s="2">
        <v>723</v>
      </c>
      <c r="C16" s="45" t="s">
        <v>264</v>
      </c>
      <c r="D16" s="45" t="s">
        <v>272</v>
      </c>
      <c r="E16" s="45" t="s">
        <v>72</v>
      </c>
      <c r="F16" s="160">
        <f>+'8'!E16</f>
        <v>2024413</v>
      </c>
      <c r="G16" s="82"/>
      <c r="H16" s="82"/>
      <c r="I16" s="7"/>
      <c r="J16" s="7"/>
      <c r="K16" s="7"/>
    </row>
    <row r="17" spans="1:11" ht="54" x14ac:dyDescent="0.35">
      <c r="A17" s="44" t="s">
        <v>167</v>
      </c>
      <c r="B17" s="2">
        <v>723</v>
      </c>
      <c r="C17" s="45" t="s">
        <v>264</v>
      </c>
      <c r="D17" s="45" t="s">
        <v>272</v>
      </c>
      <c r="E17" s="45" t="s">
        <v>120</v>
      </c>
      <c r="F17" s="160">
        <f>+'8'!E17</f>
        <v>589675.30000000005</v>
      </c>
      <c r="G17" s="82"/>
      <c r="H17" s="82"/>
      <c r="I17" s="7"/>
      <c r="J17" s="7"/>
      <c r="K17" s="7"/>
    </row>
    <row r="18" spans="1:11" ht="52.2" x14ac:dyDescent="0.35">
      <c r="A18" s="39" t="s">
        <v>38</v>
      </c>
      <c r="B18" s="26">
        <v>723</v>
      </c>
      <c r="C18" s="38" t="s">
        <v>273</v>
      </c>
      <c r="D18" s="38"/>
      <c r="E18" s="38"/>
      <c r="F18" s="159">
        <f>+'8'!E18</f>
        <v>15785683.619999999</v>
      </c>
      <c r="G18" s="82"/>
      <c r="H18" s="82"/>
      <c r="I18" s="7"/>
      <c r="J18" s="7"/>
      <c r="K18" s="7"/>
    </row>
    <row r="19" spans="1:11" x14ac:dyDescent="0.35">
      <c r="A19" s="40" t="s">
        <v>266</v>
      </c>
      <c r="B19" s="26">
        <v>723</v>
      </c>
      <c r="C19" s="41" t="s">
        <v>273</v>
      </c>
      <c r="D19" s="41" t="s">
        <v>267</v>
      </c>
      <c r="E19" s="41"/>
      <c r="F19" s="159">
        <f>+'8'!E19</f>
        <v>15785683.619999999</v>
      </c>
      <c r="G19" s="82"/>
      <c r="H19" s="82"/>
      <c r="I19" s="7"/>
      <c r="J19" s="7"/>
      <c r="K19" s="7"/>
    </row>
    <row r="20" spans="1:11" ht="36" x14ac:dyDescent="0.35">
      <c r="A20" s="42" t="s">
        <v>268</v>
      </c>
      <c r="B20" s="2">
        <v>723</v>
      </c>
      <c r="C20" s="43" t="s">
        <v>273</v>
      </c>
      <c r="D20" s="43" t="s">
        <v>269</v>
      </c>
      <c r="E20" s="43"/>
      <c r="F20" s="160">
        <f>+'8'!E20</f>
        <v>15784983.619999999</v>
      </c>
      <c r="G20" s="82"/>
      <c r="H20" s="82"/>
      <c r="I20" s="7"/>
      <c r="J20" s="7"/>
      <c r="K20" s="7"/>
    </row>
    <row r="21" spans="1:11" ht="36" x14ac:dyDescent="0.35">
      <c r="A21" s="44" t="s">
        <v>260</v>
      </c>
      <c r="B21" s="2">
        <v>723</v>
      </c>
      <c r="C21" s="45" t="s">
        <v>273</v>
      </c>
      <c r="D21" s="45" t="s">
        <v>270</v>
      </c>
      <c r="E21" s="45"/>
      <c r="F21" s="160">
        <f>+'8'!E21</f>
        <v>15784983.619999999</v>
      </c>
      <c r="G21" s="82"/>
      <c r="H21" s="82"/>
      <c r="I21" s="7"/>
      <c r="J21" s="7"/>
      <c r="K21" s="7"/>
    </row>
    <row r="22" spans="1:11" x14ac:dyDescent="0.35">
      <c r="A22" s="44" t="s">
        <v>271</v>
      </c>
      <c r="B22" s="2">
        <v>723</v>
      </c>
      <c r="C22" s="45" t="s">
        <v>273</v>
      </c>
      <c r="D22" s="45" t="s">
        <v>272</v>
      </c>
      <c r="E22" s="45"/>
      <c r="F22" s="160">
        <f>+'8'!E22</f>
        <v>15784983.619999999</v>
      </c>
      <c r="G22" s="82"/>
      <c r="H22" s="82"/>
      <c r="I22" s="7"/>
      <c r="J22" s="7"/>
      <c r="K22" s="7"/>
    </row>
    <row r="23" spans="1:11" ht="54" x14ac:dyDescent="0.35">
      <c r="A23" s="44" t="s">
        <v>164</v>
      </c>
      <c r="B23" s="2">
        <v>723</v>
      </c>
      <c r="C23" s="45" t="s">
        <v>273</v>
      </c>
      <c r="D23" s="45" t="s">
        <v>272</v>
      </c>
      <c r="E23" s="45" t="s">
        <v>126</v>
      </c>
      <c r="F23" s="160">
        <f>+'8'!E23</f>
        <v>13811797.449999999</v>
      </c>
      <c r="G23" s="82"/>
      <c r="H23" s="82"/>
      <c r="I23" s="7"/>
      <c r="J23" s="7"/>
      <c r="K23" s="7"/>
    </row>
    <row r="24" spans="1:11" x14ac:dyDescent="0.35">
      <c r="A24" s="44" t="s">
        <v>165</v>
      </c>
      <c r="B24" s="2">
        <v>723</v>
      </c>
      <c r="C24" s="45" t="s">
        <v>273</v>
      </c>
      <c r="D24" s="45" t="s">
        <v>272</v>
      </c>
      <c r="E24" s="45" t="s">
        <v>101</v>
      </c>
      <c r="F24" s="160">
        <f>+'8'!E24</f>
        <v>13811797.449999999</v>
      </c>
      <c r="G24" s="82"/>
      <c r="H24" s="82"/>
      <c r="I24" s="7"/>
      <c r="J24" s="7"/>
      <c r="K24" s="7"/>
    </row>
    <row r="25" spans="1:11" x14ac:dyDescent="0.35">
      <c r="A25" s="44" t="s">
        <v>166</v>
      </c>
      <c r="B25" s="2">
        <v>723</v>
      </c>
      <c r="C25" s="45" t="s">
        <v>273</v>
      </c>
      <c r="D25" s="45" t="s">
        <v>272</v>
      </c>
      <c r="E25" s="45" t="s">
        <v>72</v>
      </c>
      <c r="F25" s="160">
        <f>+'8'!E25</f>
        <v>10608139.359999999</v>
      </c>
      <c r="G25" s="82"/>
      <c r="H25" s="82"/>
      <c r="I25" s="7"/>
      <c r="J25" s="7"/>
      <c r="K25" s="7"/>
    </row>
    <row r="26" spans="1:11" ht="36" x14ac:dyDescent="0.35">
      <c r="A26" s="44" t="s">
        <v>336</v>
      </c>
      <c r="B26" s="2">
        <v>723</v>
      </c>
      <c r="C26" s="45" t="s">
        <v>273</v>
      </c>
      <c r="D26" s="45" t="s">
        <v>272</v>
      </c>
      <c r="E26" s="45" t="s">
        <v>142</v>
      </c>
      <c r="F26" s="160">
        <f>+'8'!E26</f>
        <v>0</v>
      </c>
      <c r="G26" s="82"/>
      <c r="H26" s="82"/>
      <c r="I26" s="7"/>
      <c r="J26" s="7"/>
      <c r="K26" s="7"/>
    </row>
    <row r="27" spans="1:11" ht="54" x14ac:dyDescent="0.35">
      <c r="A27" s="44" t="s">
        <v>167</v>
      </c>
      <c r="B27" s="2">
        <v>723</v>
      </c>
      <c r="C27" s="45" t="s">
        <v>273</v>
      </c>
      <c r="D27" s="45" t="s">
        <v>272</v>
      </c>
      <c r="E27" s="45" t="s">
        <v>120</v>
      </c>
      <c r="F27" s="160">
        <f>+'8'!E27</f>
        <v>3203658.09</v>
      </c>
      <c r="G27" s="82"/>
      <c r="H27" s="82"/>
      <c r="I27" s="7"/>
      <c r="J27" s="7"/>
      <c r="K27" s="7"/>
    </row>
    <row r="28" spans="1:11" ht="36" x14ac:dyDescent="0.35">
      <c r="A28" s="44" t="s">
        <v>168</v>
      </c>
      <c r="B28" s="2">
        <v>723</v>
      </c>
      <c r="C28" s="45" t="s">
        <v>273</v>
      </c>
      <c r="D28" s="45" t="s">
        <v>272</v>
      </c>
      <c r="E28" s="45" t="s">
        <v>18</v>
      </c>
      <c r="F28" s="160">
        <f>+'8'!E28</f>
        <v>1768881.1700000002</v>
      </c>
      <c r="G28" s="82"/>
      <c r="H28" s="82"/>
      <c r="I28" s="7"/>
      <c r="J28" s="7"/>
      <c r="K28" s="7"/>
    </row>
    <row r="29" spans="1:11" ht="36" x14ac:dyDescent="0.35">
      <c r="A29" s="44" t="s">
        <v>169</v>
      </c>
      <c r="B29" s="2">
        <v>723</v>
      </c>
      <c r="C29" s="45" t="s">
        <v>273</v>
      </c>
      <c r="D29" s="45" t="s">
        <v>272</v>
      </c>
      <c r="E29" s="45" t="s">
        <v>127</v>
      </c>
      <c r="F29" s="160">
        <f>+'8'!E29</f>
        <v>1768881.1700000002</v>
      </c>
      <c r="G29" s="82"/>
      <c r="H29" s="82"/>
      <c r="I29" s="7"/>
      <c r="J29" s="7"/>
      <c r="K29" s="7"/>
    </row>
    <row r="30" spans="1:11" ht="36" x14ac:dyDescent="0.35">
      <c r="A30" s="44" t="s">
        <v>337</v>
      </c>
      <c r="B30" s="2">
        <v>723</v>
      </c>
      <c r="C30" s="45" t="s">
        <v>273</v>
      </c>
      <c r="D30" s="45" t="s">
        <v>272</v>
      </c>
      <c r="E30" s="45" t="s">
        <v>76</v>
      </c>
      <c r="F30" s="160">
        <f>+'8'!E30</f>
        <v>750915.55</v>
      </c>
      <c r="G30" s="82"/>
      <c r="H30" s="82"/>
      <c r="I30" s="7"/>
      <c r="J30" s="7"/>
      <c r="K30" s="7"/>
    </row>
    <row r="31" spans="1:11" x14ac:dyDescent="0.35">
      <c r="A31" s="44" t="s">
        <v>170</v>
      </c>
      <c r="B31" s="2">
        <v>723</v>
      </c>
      <c r="C31" s="45" t="s">
        <v>273</v>
      </c>
      <c r="D31" s="45" t="s">
        <v>272</v>
      </c>
      <c r="E31" s="45" t="s">
        <v>69</v>
      </c>
      <c r="F31" s="160">
        <f>+'8'!E31</f>
        <v>724820.86</v>
      </c>
      <c r="G31" s="82"/>
      <c r="H31" s="82"/>
      <c r="I31" s="7"/>
      <c r="J31" s="7"/>
      <c r="K31" s="7"/>
    </row>
    <row r="32" spans="1:11" x14ac:dyDescent="0.35">
      <c r="A32" s="44" t="s">
        <v>364</v>
      </c>
      <c r="B32" s="2">
        <v>723</v>
      </c>
      <c r="C32" s="45" t="s">
        <v>273</v>
      </c>
      <c r="D32" s="45" t="s">
        <v>272</v>
      </c>
      <c r="E32" s="45" t="s">
        <v>363</v>
      </c>
      <c r="F32" s="160">
        <f>+'8'!E32</f>
        <v>293144.76</v>
      </c>
      <c r="G32" s="82"/>
      <c r="H32" s="82"/>
      <c r="I32" s="7"/>
      <c r="J32" s="7"/>
      <c r="K32" s="7"/>
    </row>
    <row r="33" spans="1:11" x14ac:dyDescent="0.35">
      <c r="A33" s="44" t="s">
        <v>147</v>
      </c>
      <c r="B33" s="2">
        <v>723</v>
      </c>
      <c r="C33" s="45" t="s">
        <v>273</v>
      </c>
      <c r="D33" s="45" t="s">
        <v>272</v>
      </c>
      <c r="E33" s="45" t="s">
        <v>128</v>
      </c>
      <c r="F33" s="160">
        <f>+'8'!E33</f>
        <v>204305</v>
      </c>
      <c r="G33" s="82"/>
      <c r="H33" s="82"/>
      <c r="I33" s="7"/>
      <c r="J33" s="7"/>
      <c r="K33" s="7"/>
    </row>
    <row r="34" spans="1:11" x14ac:dyDescent="0.35">
      <c r="A34" s="44" t="s">
        <v>130</v>
      </c>
      <c r="B34" s="2">
        <v>723</v>
      </c>
      <c r="C34" s="45" t="s">
        <v>273</v>
      </c>
      <c r="D34" s="45" t="s">
        <v>272</v>
      </c>
      <c r="E34" s="45" t="s">
        <v>78</v>
      </c>
      <c r="F34" s="160">
        <f>+'8'!E34</f>
        <v>204305</v>
      </c>
      <c r="G34" s="82"/>
      <c r="H34" s="82"/>
      <c r="I34" s="7"/>
      <c r="J34" s="7"/>
      <c r="K34" s="7"/>
    </row>
    <row r="35" spans="1:11" x14ac:dyDescent="0.35">
      <c r="A35" s="44" t="s">
        <v>146</v>
      </c>
      <c r="B35" s="2">
        <v>723</v>
      </c>
      <c r="C35" s="45" t="s">
        <v>273</v>
      </c>
      <c r="D35" s="45" t="s">
        <v>272</v>
      </c>
      <c r="E35" s="45" t="s">
        <v>77</v>
      </c>
      <c r="F35" s="160">
        <f>+'8'!E35</f>
        <v>4305</v>
      </c>
      <c r="G35" s="82"/>
      <c r="H35" s="82"/>
      <c r="I35" s="7"/>
      <c r="J35" s="7"/>
      <c r="K35" s="7"/>
    </row>
    <row r="36" spans="1:11" x14ac:dyDescent="0.35">
      <c r="A36" s="44" t="s">
        <v>134</v>
      </c>
      <c r="B36" s="2">
        <v>723</v>
      </c>
      <c r="C36" s="45" t="s">
        <v>273</v>
      </c>
      <c r="D36" s="45" t="s">
        <v>272</v>
      </c>
      <c r="E36" s="45" t="s">
        <v>133</v>
      </c>
      <c r="F36" s="160">
        <f>+'8'!E36</f>
        <v>200000</v>
      </c>
      <c r="G36" s="82"/>
      <c r="H36" s="82"/>
      <c r="I36" s="7"/>
      <c r="J36" s="7"/>
      <c r="K36" s="7"/>
    </row>
    <row r="37" spans="1:11" ht="36" x14ac:dyDescent="0.35">
      <c r="A37" s="42" t="s">
        <v>275</v>
      </c>
      <c r="B37" s="2">
        <v>723</v>
      </c>
      <c r="C37" s="45" t="s">
        <v>273</v>
      </c>
      <c r="D37" s="43" t="s">
        <v>276</v>
      </c>
      <c r="E37" s="43" t="s">
        <v>16</v>
      </c>
      <c r="F37" s="160">
        <f>+'8'!E37</f>
        <v>700</v>
      </c>
      <c r="G37" s="82"/>
      <c r="H37" s="82"/>
      <c r="I37" s="7"/>
      <c r="J37" s="7"/>
      <c r="K37" s="7"/>
    </row>
    <row r="38" spans="1:11" ht="90" x14ac:dyDescent="0.35">
      <c r="A38" s="44" t="s">
        <v>277</v>
      </c>
      <c r="B38" s="2">
        <v>723</v>
      </c>
      <c r="C38" s="45" t="s">
        <v>273</v>
      </c>
      <c r="D38" s="45" t="s">
        <v>278</v>
      </c>
      <c r="E38" s="45"/>
      <c r="F38" s="160">
        <f>+'8'!E38</f>
        <v>700</v>
      </c>
      <c r="G38" s="82"/>
      <c r="H38" s="82"/>
      <c r="I38" s="7"/>
      <c r="J38" s="7"/>
      <c r="K38" s="7"/>
    </row>
    <row r="39" spans="1:11" ht="36" x14ac:dyDescent="0.35">
      <c r="A39" s="44" t="s">
        <v>168</v>
      </c>
      <c r="B39" s="2">
        <v>723</v>
      </c>
      <c r="C39" s="45" t="s">
        <v>273</v>
      </c>
      <c r="D39" s="45" t="s">
        <v>278</v>
      </c>
      <c r="E39" s="45" t="s">
        <v>18</v>
      </c>
      <c r="F39" s="160">
        <f>+'8'!E39</f>
        <v>700</v>
      </c>
      <c r="G39" s="82"/>
      <c r="H39" s="82"/>
      <c r="I39" s="7"/>
      <c r="J39" s="7"/>
      <c r="K39" s="7"/>
    </row>
    <row r="40" spans="1:11" ht="36" x14ac:dyDescent="0.35">
      <c r="A40" s="44" t="s">
        <v>169</v>
      </c>
      <c r="B40" s="2">
        <v>723</v>
      </c>
      <c r="C40" s="45" t="s">
        <v>273</v>
      </c>
      <c r="D40" s="45" t="s">
        <v>278</v>
      </c>
      <c r="E40" s="45" t="s">
        <v>127</v>
      </c>
      <c r="F40" s="160">
        <f>+'8'!E40</f>
        <v>700</v>
      </c>
      <c r="G40" s="82"/>
      <c r="H40" s="82"/>
      <c r="I40" s="7"/>
      <c r="J40" s="7"/>
      <c r="K40" s="7"/>
    </row>
    <row r="41" spans="1:11" x14ac:dyDescent="0.35">
      <c r="A41" s="44" t="s">
        <v>170</v>
      </c>
      <c r="B41" s="2">
        <v>723</v>
      </c>
      <c r="C41" s="45" t="s">
        <v>273</v>
      </c>
      <c r="D41" s="45" t="s">
        <v>278</v>
      </c>
      <c r="E41" s="45" t="s">
        <v>69</v>
      </c>
      <c r="F41" s="160">
        <f>+'8'!E41</f>
        <v>700</v>
      </c>
      <c r="G41" s="82"/>
      <c r="H41" s="82"/>
      <c r="I41" s="7"/>
      <c r="J41" s="7"/>
      <c r="K41" s="7"/>
    </row>
    <row r="42" spans="1:11" hidden="1" x14ac:dyDescent="0.35">
      <c r="A42" s="39" t="s">
        <v>26</v>
      </c>
      <c r="B42" s="26">
        <v>723</v>
      </c>
      <c r="C42" s="38" t="s">
        <v>279</v>
      </c>
      <c r="D42" s="38"/>
      <c r="E42" s="49"/>
      <c r="F42" s="159">
        <f>+'8'!E42</f>
        <v>0</v>
      </c>
      <c r="G42" s="82"/>
      <c r="H42" s="82"/>
      <c r="I42" s="7"/>
      <c r="J42" s="7"/>
      <c r="K42" s="7"/>
    </row>
    <row r="43" spans="1:11" hidden="1" x14ac:dyDescent="0.35">
      <c r="A43" s="42" t="s">
        <v>266</v>
      </c>
      <c r="B43" s="2">
        <v>723</v>
      </c>
      <c r="C43" s="43" t="s">
        <v>279</v>
      </c>
      <c r="D43" s="43" t="s">
        <v>267</v>
      </c>
      <c r="E43" s="48"/>
      <c r="F43" s="160">
        <f>+'8'!E43</f>
        <v>0</v>
      </c>
      <c r="G43" s="82"/>
      <c r="H43" s="82"/>
      <c r="I43" s="7"/>
      <c r="J43" s="7"/>
      <c r="K43" s="7"/>
    </row>
    <row r="44" spans="1:11" ht="36" hidden="1" x14ac:dyDescent="0.35">
      <c r="A44" s="42" t="s">
        <v>268</v>
      </c>
      <c r="B44" s="2">
        <v>723</v>
      </c>
      <c r="C44" s="43" t="s">
        <v>279</v>
      </c>
      <c r="D44" s="43" t="s">
        <v>269</v>
      </c>
      <c r="E44" s="48"/>
      <c r="F44" s="160">
        <f>+'8'!E44</f>
        <v>0</v>
      </c>
      <c r="G44" s="82"/>
      <c r="H44" s="82"/>
      <c r="I44" s="7"/>
      <c r="J44" s="7"/>
      <c r="K44" s="7"/>
    </row>
    <row r="45" spans="1:11" ht="36" hidden="1" x14ac:dyDescent="0.35">
      <c r="A45" s="44" t="s">
        <v>260</v>
      </c>
      <c r="B45" s="2">
        <v>723</v>
      </c>
      <c r="C45" s="45" t="s">
        <v>279</v>
      </c>
      <c r="D45" s="45" t="s">
        <v>270</v>
      </c>
      <c r="E45" s="48"/>
      <c r="F45" s="160">
        <f>+'8'!E45</f>
        <v>0</v>
      </c>
      <c r="G45" s="82"/>
      <c r="H45" s="82"/>
      <c r="I45" s="7"/>
      <c r="J45" s="7"/>
      <c r="K45" s="7"/>
    </row>
    <row r="46" spans="1:11" hidden="1" x14ac:dyDescent="0.35">
      <c r="A46" s="50" t="s">
        <v>280</v>
      </c>
      <c r="B46" s="2">
        <v>723</v>
      </c>
      <c r="C46" s="45" t="s">
        <v>279</v>
      </c>
      <c r="D46" s="57" t="s">
        <v>281</v>
      </c>
      <c r="E46" s="45" t="s">
        <v>16</v>
      </c>
      <c r="F46" s="160">
        <f>+'8'!E46</f>
        <v>0</v>
      </c>
      <c r="G46" s="82"/>
      <c r="H46" s="82"/>
      <c r="I46" s="7"/>
      <c r="J46" s="7"/>
      <c r="K46" s="7"/>
    </row>
    <row r="47" spans="1:11" hidden="1" x14ac:dyDescent="0.35">
      <c r="A47" s="50" t="s">
        <v>147</v>
      </c>
      <c r="B47" s="2">
        <v>723</v>
      </c>
      <c r="C47" s="45" t="s">
        <v>279</v>
      </c>
      <c r="D47" s="57" t="s">
        <v>281</v>
      </c>
      <c r="E47" s="45" t="s">
        <v>128</v>
      </c>
      <c r="F47" s="160">
        <f>+'8'!E47</f>
        <v>0</v>
      </c>
      <c r="G47" s="82"/>
      <c r="H47" s="82"/>
      <c r="I47" s="7"/>
      <c r="J47" s="7"/>
      <c r="K47" s="7"/>
    </row>
    <row r="48" spans="1:11" hidden="1" x14ac:dyDescent="0.35">
      <c r="A48" s="50" t="s">
        <v>148</v>
      </c>
      <c r="B48" s="2">
        <v>723</v>
      </c>
      <c r="C48" s="45" t="s">
        <v>279</v>
      </c>
      <c r="D48" s="57" t="s">
        <v>281</v>
      </c>
      <c r="E48" s="45" t="s">
        <v>149</v>
      </c>
      <c r="F48" s="160">
        <f>+'8'!E48</f>
        <v>0</v>
      </c>
      <c r="G48" s="82"/>
      <c r="H48" s="82"/>
      <c r="I48" s="7"/>
      <c r="J48" s="7"/>
      <c r="K48" s="7"/>
    </row>
    <row r="49" spans="1:11" ht="36" hidden="1" x14ac:dyDescent="0.35">
      <c r="A49" s="52" t="s">
        <v>169</v>
      </c>
      <c r="B49" s="2">
        <v>723</v>
      </c>
      <c r="C49" s="45" t="s">
        <v>279</v>
      </c>
      <c r="D49" s="57" t="s">
        <v>281</v>
      </c>
      <c r="E49" s="45" t="s">
        <v>127</v>
      </c>
      <c r="F49" s="160">
        <f>+'8'!E49</f>
        <v>0</v>
      </c>
      <c r="G49" s="82"/>
      <c r="H49" s="82"/>
      <c r="I49" s="7"/>
      <c r="J49" s="7"/>
      <c r="K49" s="7"/>
    </row>
    <row r="50" spans="1:11" hidden="1" x14ac:dyDescent="0.35">
      <c r="A50" s="52" t="s">
        <v>170</v>
      </c>
      <c r="B50" s="2">
        <v>723</v>
      </c>
      <c r="C50" s="45" t="s">
        <v>279</v>
      </c>
      <c r="D50" s="57" t="s">
        <v>281</v>
      </c>
      <c r="E50" s="45" t="s">
        <v>69</v>
      </c>
      <c r="F50" s="160">
        <f>+'8'!E50</f>
        <v>0</v>
      </c>
      <c r="G50" s="82"/>
      <c r="H50" s="82"/>
      <c r="I50" s="7"/>
      <c r="J50" s="7"/>
      <c r="K50" s="7"/>
    </row>
    <row r="51" spans="1:11" x14ac:dyDescent="0.35">
      <c r="A51" s="39" t="s">
        <v>21</v>
      </c>
      <c r="B51" s="26">
        <v>723</v>
      </c>
      <c r="C51" s="38" t="s">
        <v>282</v>
      </c>
      <c r="D51" s="38"/>
      <c r="E51" s="38"/>
      <c r="F51" s="159">
        <f>+'8'!E51</f>
        <v>100000</v>
      </c>
      <c r="G51" s="82"/>
      <c r="H51" s="82"/>
      <c r="I51" s="7"/>
      <c r="J51" s="7"/>
      <c r="K51" s="7"/>
    </row>
    <row r="52" spans="1:11" x14ac:dyDescent="0.35">
      <c r="A52" s="40" t="s">
        <v>266</v>
      </c>
      <c r="B52" s="26">
        <v>723</v>
      </c>
      <c r="C52" s="41" t="s">
        <v>282</v>
      </c>
      <c r="D52" s="41" t="s">
        <v>267</v>
      </c>
      <c r="E52" s="41"/>
      <c r="F52" s="159">
        <f>+'8'!E52</f>
        <v>100000</v>
      </c>
      <c r="G52" s="82"/>
      <c r="H52" s="82"/>
      <c r="I52" s="7"/>
      <c r="J52" s="7"/>
      <c r="K52" s="7"/>
    </row>
    <row r="53" spans="1:11" ht="36" x14ac:dyDescent="0.35">
      <c r="A53" s="42" t="s">
        <v>268</v>
      </c>
      <c r="B53" s="2">
        <v>723</v>
      </c>
      <c r="C53" s="43" t="s">
        <v>282</v>
      </c>
      <c r="D53" s="43" t="s">
        <v>269</v>
      </c>
      <c r="E53" s="43"/>
      <c r="F53" s="160">
        <f>+'8'!E53</f>
        <v>100000</v>
      </c>
      <c r="G53" s="82"/>
      <c r="H53" s="82"/>
      <c r="I53" s="7"/>
      <c r="J53" s="7"/>
      <c r="K53" s="7"/>
    </row>
    <row r="54" spans="1:11" ht="36" x14ac:dyDescent="0.35">
      <c r="A54" s="44" t="s">
        <v>260</v>
      </c>
      <c r="B54" s="2">
        <v>723</v>
      </c>
      <c r="C54" s="45" t="s">
        <v>282</v>
      </c>
      <c r="D54" s="45" t="s">
        <v>270</v>
      </c>
      <c r="E54" s="45"/>
      <c r="F54" s="160">
        <f>+'8'!E54</f>
        <v>100000</v>
      </c>
      <c r="G54" s="82"/>
      <c r="H54" s="82"/>
      <c r="I54" s="7"/>
      <c r="J54" s="7"/>
      <c r="K54" s="7"/>
    </row>
    <row r="55" spans="1:11" x14ac:dyDescent="0.35">
      <c r="A55" s="44" t="s">
        <v>283</v>
      </c>
      <c r="B55" s="2">
        <v>723</v>
      </c>
      <c r="C55" s="45" t="s">
        <v>282</v>
      </c>
      <c r="D55" s="45" t="s">
        <v>284</v>
      </c>
      <c r="E55" s="45" t="s">
        <v>16</v>
      </c>
      <c r="F55" s="160">
        <f>+'8'!E55</f>
        <v>100000</v>
      </c>
      <c r="G55" s="82"/>
      <c r="H55" s="82"/>
      <c r="I55" s="7"/>
      <c r="J55" s="7"/>
      <c r="K55" s="7"/>
    </row>
    <row r="56" spans="1:11" x14ac:dyDescent="0.35">
      <c r="A56" s="44" t="s">
        <v>147</v>
      </c>
      <c r="B56" s="2">
        <v>723</v>
      </c>
      <c r="C56" s="45" t="s">
        <v>282</v>
      </c>
      <c r="D56" s="45" t="s">
        <v>284</v>
      </c>
      <c r="E56" s="45" t="s">
        <v>128</v>
      </c>
      <c r="F56" s="160">
        <f>+'8'!E56</f>
        <v>100000</v>
      </c>
      <c r="G56" s="82"/>
      <c r="H56" s="82"/>
      <c r="I56" s="7"/>
      <c r="J56" s="7"/>
      <c r="K56" s="7"/>
    </row>
    <row r="57" spans="1:11" x14ac:dyDescent="0.35">
      <c r="A57" s="44" t="s">
        <v>171</v>
      </c>
      <c r="B57" s="2">
        <v>723</v>
      </c>
      <c r="C57" s="45" t="s">
        <v>282</v>
      </c>
      <c r="D57" s="45" t="s">
        <v>284</v>
      </c>
      <c r="E57" s="45" t="s">
        <v>70</v>
      </c>
      <c r="F57" s="160">
        <f>+'8'!E57</f>
        <v>100000</v>
      </c>
      <c r="G57" s="82"/>
      <c r="H57" s="82"/>
      <c r="I57" s="7"/>
      <c r="J57" s="7"/>
      <c r="K57" s="7"/>
    </row>
    <row r="58" spans="1:11" x14ac:dyDescent="0.35">
      <c r="A58" s="39" t="s">
        <v>339</v>
      </c>
      <c r="B58" s="26">
        <v>723</v>
      </c>
      <c r="C58" s="38" t="s">
        <v>285</v>
      </c>
      <c r="D58" s="38"/>
      <c r="E58" s="38"/>
      <c r="F58" s="159">
        <f>+'8'!E58</f>
        <v>711614</v>
      </c>
      <c r="G58" s="82"/>
      <c r="H58" s="82"/>
      <c r="I58" s="7"/>
      <c r="J58" s="7"/>
      <c r="K58" s="7"/>
    </row>
    <row r="59" spans="1:11" x14ac:dyDescent="0.35">
      <c r="A59" s="51" t="s">
        <v>266</v>
      </c>
      <c r="B59" s="26">
        <v>723</v>
      </c>
      <c r="C59" s="41" t="s">
        <v>285</v>
      </c>
      <c r="D59" s="41" t="s">
        <v>267</v>
      </c>
      <c r="E59" s="41"/>
      <c r="F59" s="159">
        <f>+'8'!E59</f>
        <v>711614</v>
      </c>
      <c r="G59" s="82"/>
      <c r="H59" s="82"/>
      <c r="I59" s="7"/>
      <c r="J59" s="7"/>
      <c r="K59" s="7"/>
    </row>
    <row r="60" spans="1:11" ht="36" x14ac:dyDescent="0.35">
      <c r="A60" s="52" t="s">
        <v>268</v>
      </c>
      <c r="B60" s="2">
        <v>723</v>
      </c>
      <c r="C60" s="45" t="s">
        <v>285</v>
      </c>
      <c r="D60" s="45" t="s">
        <v>269</v>
      </c>
      <c r="E60" s="45"/>
      <c r="F60" s="160">
        <f>+'8'!E60</f>
        <v>711614</v>
      </c>
      <c r="G60" s="82"/>
      <c r="H60" s="82"/>
      <c r="I60" s="7"/>
      <c r="J60" s="7"/>
      <c r="K60" s="7"/>
    </row>
    <row r="61" spans="1:11" ht="36" x14ac:dyDescent="0.35">
      <c r="A61" s="52" t="s">
        <v>260</v>
      </c>
      <c r="B61" s="2">
        <v>723</v>
      </c>
      <c r="C61" s="45" t="s">
        <v>285</v>
      </c>
      <c r="D61" s="45" t="s">
        <v>270</v>
      </c>
      <c r="E61" s="45"/>
      <c r="F61" s="160">
        <f>+'8'!E61</f>
        <v>711614</v>
      </c>
      <c r="G61" s="82"/>
      <c r="H61" s="82"/>
      <c r="I61" s="7"/>
      <c r="J61" s="7"/>
      <c r="K61" s="7"/>
    </row>
    <row r="62" spans="1:11" x14ac:dyDescent="0.35">
      <c r="A62" s="44" t="s">
        <v>339</v>
      </c>
      <c r="B62" s="2">
        <v>723</v>
      </c>
      <c r="C62" s="45" t="s">
        <v>285</v>
      </c>
      <c r="D62" s="45" t="s">
        <v>340</v>
      </c>
      <c r="E62" s="45" t="s">
        <v>16</v>
      </c>
      <c r="F62" s="160">
        <f>+'8'!E62</f>
        <v>711614</v>
      </c>
      <c r="G62" s="82"/>
      <c r="H62" s="82"/>
      <c r="I62" s="7"/>
      <c r="J62" s="7"/>
      <c r="K62" s="7"/>
    </row>
    <row r="63" spans="1:11" ht="36" x14ac:dyDescent="0.35">
      <c r="A63" s="52" t="s">
        <v>168</v>
      </c>
      <c r="B63" s="2">
        <v>723</v>
      </c>
      <c r="C63" s="45" t="s">
        <v>285</v>
      </c>
      <c r="D63" s="45" t="s">
        <v>340</v>
      </c>
      <c r="E63" s="45" t="s">
        <v>18</v>
      </c>
      <c r="F63" s="160">
        <f>+'8'!E63</f>
        <v>621614</v>
      </c>
      <c r="G63" s="82"/>
      <c r="H63" s="82"/>
      <c r="I63" s="7"/>
      <c r="J63" s="7"/>
      <c r="K63" s="7"/>
    </row>
    <row r="64" spans="1:11" ht="36" x14ac:dyDescent="0.35">
      <c r="A64" s="52" t="s">
        <v>169</v>
      </c>
      <c r="B64" s="2">
        <v>723</v>
      </c>
      <c r="C64" s="45" t="s">
        <v>285</v>
      </c>
      <c r="D64" s="45" t="s">
        <v>340</v>
      </c>
      <c r="E64" s="45" t="s">
        <v>127</v>
      </c>
      <c r="F64" s="160">
        <f>+'8'!E64</f>
        <v>621614</v>
      </c>
      <c r="G64" s="82"/>
      <c r="H64" s="82"/>
      <c r="I64" s="7"/>
      <c r="J64" s="7"/>
      <c r="K64" s="7"/>
    </row>
    <row r="65" spans="1:11" ht="36" x14ac:dyDescent="0.35">
      <c r="A65" s="44" t="s">
        <v>337</v>
      </c>
      <c r="B65" s="2">
        <v>723</v>
      </c>
      <c r="C65" s="45" t="s">
        <v>285</v>
      </c>
      <c r="D65" s="45" t="s">
        <v>340</v>
      </c>
      <c r="E65" s="45" t="s">
        <v>76</v>
      </c>
      <c r="F65" s="160">
        <f>+'8'!E65</f>
        <v>0</v>
      </c>
      <c r="G65" s="82"/>
      <c r="H65" s="82"/>
      <c r="I65" s="7"/>
      <c r="J65" s="7"/>
      <c r="K65" s="7"/>
    </row>
    <row r="66" spans="1:11" x14ac:dyDescent="0.35">
      <c r="A66" s="52" t="s">
        <v>170</v>
      </c>
      <c r="B66" s="2">
        <v>723</v>
      </c>
      <c r="C66" s="45" t="s">
        <v>285</v>
      </c>
      <c r="D66" s="45" t="s">
        <v>340</v>
      </c>
      <c r="E66" s="45" t="s">
        <v>69</v>
      </c>
      <c r="F66" s="160">
        <f>+'8'!E66</f>
        <v>621614</v>
      </c>
      <c r="G66" s="82"/>
      <c r="H66" s="82"/>
      <c r="I66" s="7"/>
      <c r="J66" s="7"/>
      <c r="K66" s="7"/>
    </row>
    <row r="67" spans="1:11" x14ac:dyDescent="0.35">
      <c r="A67" s="44" t="s">
        <v>176</v>
      </c>
      <c r="B67" s="2">
        <v>723</v>
      </c>
      <c r="C67" s="45" t="s">
        <v>285</v>
      </c>
      <c r="D67" s="45" t="s">
        <v>340</v>
      </c>
      <c r="E67" s="45" t="s">
        <v>20</v>
      </c>
      <c r="F67" s="160">
        <f>+'8'!E67</f>
        <v>90000</v>
      </c>
      <c r="G67" s="7"/>
      <c r="H67" s="190"/>
      <c r="I67" s="101"/>
      <c r="J67" s="85"/>
      <c r="K67" s="7"/>
    </row>
    <row r="68" spans="1:11" ht="36" x14ac:dyDescent="0.35">
      <c r="A68" s="44" t="s">
        <v>460</v>
      </c>
      <c r="B68" s="2">
        <v>723</v>
      </c>
      <c r="C68" s="45" t="s">
        <v>285</v>
      </c>
      <c r="D68" s="45" t="s">
        <v>340</v>
      </c>
      <c r="E68" s="45" t="s">
        <v>459</v>
      </c>
      <c r="F68" s="160">
        <f>+'8'!E68</f>
        <v>0</v>
      </c>
      <c r="G68" s="7"/>
      <c r="H68" s="190"/>
      <c r="I68" s="101"/>
      <c r="J68" s="85"/>
      <c r="K68" s="7"/>
    </row>
    <row r="69" spans="1:11" x14ac:dyDescent="0.35">
      <c r="A69" s="44" t="s">
        <v>274</v>
      </c>
      <c r="B69" s="2">
        <v>723</v>
      </c>
      <c r="C69" s="45" t="s">
        <v>285</v>
      </c>
      <c r="D69" s="45" t="s">
        <v>340</v>
      </c>
      <c r="E69" s="45" t="s">
        <v>125</v>
      </c>
      <c r="F69" s="160">
        <f>+'8'!E69</f>
        <v>90000</v>
      </c>
      <c r="G69" s="7"/>
      <c r="H69" s="190"/>
      <c r="I69" s="101"/>
      <c r="J69" s="85"/>
      <c r="K69" s="7"/>
    </row>
    <row r="70" spans="1:11" x14ac:dyDescent="0.35">
      <c r="A70" s="44" t="s">
        <v>147</v>
      </c>
      <c r="B70" s="2">
        <v>723</v>
      </c>
      <c r="C70" s="45" t="s">
        <v>285</v>
      </c>
      <c r="D70" s="45" t="s">
        <v>340</v>
      </c>
      <c r="E70" s="45" t="s">
        <v>128</v>
      </c>
      <c r="F70" s="160">
        <f>+'8'!E70</f>
        <v>0</v>
      </c>
      <c r="G70" s="82"/>
      <c r="H70" s="82"/>
      <c r="I70" s="7"/>
      <c r="J70" s="7"/>
      <c r="K70" s="7"/>
    </row>
    <row r="71" spans="1:11" x14ac:dyDescent="0.35">
      <c r="A71" s="52" t="s">
        <v>130</v>
      </c>
      <c r="B71" s="2">
        <v>723</v>
      </c>
      <c r="C71" s="45" t="s">
        <v>285</v>
      </c>
      <c r="D71" s="45" t="s">
        <v>340</v>
      </c>
      <c r="E71" s="45" t="s">
        <v>78</v>
      </c>
      <c r="F71" s="160">
        <f>+'8'!E71</f>
        <v>0</v>
      </c>
      <c r="G71" s="82"/>
      <c r="H71" s="82"/>
      <c r="I71" s="7"/>
      <c r="J71" s="7"/>
      <c r="K71" s="7"/>
    </row>
    <row r="72" spans="1:11" x14ac:dyDescent="0.35">
      <c r="A72" s="52" t="s">
        <v>131</v>
      </c>
      <c r="B72" s="2">
        <v>723</v>
      </c>
      <c r="C72" s="45" t="s">
        <v>285</v>
      </c>
      <c r="D72" s="45" t="s">
        <v>340</v>
      </c>
      <c r="E72" s="45" t="s">
        <v>132</v>
      </c>
      <c r="F72" s="160">
        <f>+'8'!E72</f>
        <v>0</v>
      </c>
      <c r="G72" s="82"/>
      <c r="H72" s="82"/>
      <c r="I72" s="7"/>
      <c r="J72" s="7"/>
      <c r="K72" s="7"/>
    </row>
    <row r="73" spans="1:11" x14ac:dyDescent="0.35">
      <c r="A73" s="52" t="s">
        <v>134</v>
      </c>
      <c r="B73" s="2">
        <v>723</v>
      </c>
      <c r="C73" s="45" t="s">
        <v>285</v>
      </c>
      <c r="D73" s="45" t="s">
        <v>340</v>
      </c>
      <c r="E73" s="45" t="s">
        <v>133</v>
      </c>
      <c r="F73" s="160">
        <f>+'8'!E73</f>
        <v>0</v>
      </c>
      <c r="G73" s="7"/>
      <c r="H73" s="190"/>
      <c r="I73" s="101"/>
      <c r="J73" s="85"/>
      <c r="K73" s="7"/>
    </row>
    <row r="74" spans="1:11" x14ac:dyDescent="0.35">
      <c r="A74" s="39" t="s">
        <v>10</v>
      </c>
      <c r="B74" s="26">
        <v>723</v>
      </c>
      <c r="C74" s="38" t="s">
        <v>286</v>
      </c>
      <c r="D74" s="38"/>
      <c r="E74" s="38"/>
      <c r="F74" s="159">
        <f>+'8'!E74</f>
        <v>434200</v>
      </c>
      <c r="G74" s="82"/>
      <c r="H74" s="82"/>
      <c r="I74" s="7"/>
      <c r="J74" s="7"/>
      <c r="K74" s="7"/>
    </row>
    <row r="75" spans="1:11" x14ac:dyDescent="0.35">
      <c r="A75" s="39" t="s">
        <v>287</v>
      </c>
      <c r="B75" s="26">
        <v>723</v>
      </c>
      <c r="C75" s="38" t="s">
        <v>288</v>
      </c>
      <c r="D75" s="38"/>
      <c r="E75" s="38"/>
      <c r="F75" s="159">
        <f>+'8'!E75</f>
        <v>434200</v>
      </c>
      <c r="G75" s="82"/>
      <c r="H75" s="82"/>
      <c r="I75" s="7"/>
      <c r="J75" s="7"/>
      <c r="K75" s="7"/>
    </row>
    <row r="76" spans="1:11" x14ac:dyDescent="0.35">
      <c r="A76" s="40" t="s">
        <v>266</v>
      </c>
      <c r="B76" s="26">
        <v>723</v>
      </c>
      <c r="C76" s="41" t="s">
        <v>288</v>
      </c>
      <c r="D76" s="41" t="s">
        <v>267</v>
      </c>
      <c r="E76" s="41"/>
      <c r="F76" s="159">
        <f>+'8'!E76</f>
        <v>434200</v>
      </c>
      <c r="G76" s="82"/>
      <c r="H76" s="82"/>
      <c r="I76" s="7"/>
      <c r="J76" s="7"/>
      <c r="K76" s="7"/>
    </row>
    <row r="77" spans="1:11" ht="36" x14ac:dyDescent="0.35">
      <c r="A77" s="42" t="s">
        <v>289</v>
      </c>
      <c r="B77" s="2">
        <v>723</v>
      </c>
      <c r="C77" s="43" t="s">
        <v>288</v>
      </c>
      <c r="D77" s="43" t="s">
        <v>290</v>
      </c>
      <c r="E77" s="43"/>
      <c r="F77" s="160">
        <f>+'8'!E77</f>
        <v>434200</v>
      </c>
      <c r="G77" s="82"/>
      <c r="H77" s="82"/>
      <c r="I77" s="7"/>
      <c r="J77" s="7"/>
      <c r="K77" s="7"/>
    </row>
    <row r="78" spans="1:11" ht="36" x14ac:dyDescent="0.35">
      <c r="A78" s="44" t="s">
        <v>291</v>
      </c>
      <c r="B78" s="2">
        <v>723</v>
      </c>
      <c r="C78" s="45" t="s">
        <v>288</v>
      </c>
      <c r="D78" s="45" t="s">
        <v>292</v>
      </c>
      <c r="E78" s="45" t="s">
        <v>16</v>
      </c>
      <c r="F78" s="160">
        <f>+'8'!E78</f>
        <v>434200</v>
      </c>
      <c r="G78" s="82"/>
      <c r="H78" s="82"/>
      <c r="I78" s="7"/>
      <c r="J78" s="7"/>
      <c r="K78" s="7"/>
    </row>
    <row r="79" spans="1:11" ht="54" x14ac:dyDescent="0.35">
      <c r="A79" s="44" t="s">
        <v>164</v>
      </c>
      <c r="B79" s="2">
        <v>723</v>
      </c>
      <c r="C79" s="45" t="s">
        <v>288</v>
      </c>
      <c r="D79" s="45" t="s">
        <v>292</v>
      </c>
      <c r="E79" s="45" t="s">
        <v>126</v>
      </c>
      <c r="F79" s="160">
        <f>+'8'!E79</f>
        <v>434200</v>
      </c>
      <c r="G79" s="82"/>
      <c r="H79" s="82"/>
      <c r="I79" s="7"/>
      <c r="J79" s="7"/>
      <c r="K79" s="7"/>
    </row>
    <row r="80" spans="1:11" x14ac:dyDescent="0.35">
      <c r="A80" s="44" t="s">
        <v>165</v>
      </c>
      <c r="B80" s="2">
        <v>723</v>
      </c>
      <c r="C80" s="45" t="s">
        <v>288</v>
      </c>
      <c r="D80" s="45" t="s">
        <v>292</v>
      </c>
      <c r="E80" s="45" t="s">
        <v>101</v>
      </c>
      <c r="F80" s="160">
        <f>+'8'!E80</f>
        <v>434200</v>
      </c>
      <c r="G80" s="82"/>
      <c r="H80" s="82"/>
      <c r="I80" s="7"/>
      <c r="J80" s="7"/>
      <c r="K80" s="7"/>
    </row>
    <row r="81" spans="1:11" x14ac:dyDescent="0.35">
      <c r="A81" s="44" t="s">
        <v>166</v>
      </c>
      <c r="B81" s="2">
        <v>723</v>
      </c>
      <c r="C81" s="45" t="s">
        <v>288</v>
      </c>
      <c r="D81" s="45" t="s">
        <v>292</v>
      </c>
      <c r="E81" s="45" t="s">
        <v>72</v>
      </c>
      <c r="F81" s="160">
        <f>+'8'!E81</f>
        <v>333446</v>
      </c>
      <c r="G81" s="82"/>
      <c r="H81" s="82"/>
      <c r="I81" s="7"/>
      <c r="J81" s="7"/>
      <c r="K81" s="7"/>
    </row>
    <row r="82" spans="1:11" ht="54" x14ac:dyDescent="0.35">
      <c r="A82" s="44" t="s">
        <v>167</v>
      </c>
      <c r="B82" s="2">
        <v>723</v>
      </c>
      <c r="C82" s="45" t="s">
        <v>288</v>
      </c>
      <c r="D82" s="45" t="s">
        <v>292</v>
      </c>
      <c r="E82" s="45" t="s">
        <v>120</v>
      </c>
      <c r="F82" s="160">
        <f>+'8'!E82</f>
        <v>100754</v>
      </c>
      <c r="G82" s="82"/>
      <c r="H82" s="82"/>
      <c r="I82" s="7"/>
      <c r="J82" s="7"/>
      <c r="K82" s="7"/>
    </row>
    <row r="83" spans="1:11" ht="36" x14ac:dyDescent="0.35">
      <c r="A83" s="44" t="s">
        <v>168</v>
      </c>
      <c r="B83" s="2">
        <v>723</v>
      </c>
      <c r="C83" s="45" t="s">
        <v>288</v>
      </c>
      <c r="D83" s="45" t="s">
        <v>292</v>
      </c>
      <c r="E83" s="45" t="s">
        <v>18</v>
      </c>
      <c r="F83" s="160">
        <f>+'8'!E83</f>
        <v>0</v>
      </c>
      <c r="G83" s="82"/>
      <c r="H83" s="82"/>
      <c r="I83" s="7"/>
      <c r="J83" s="7"/>
      <c r="K83" s="7"/>
    </row>
    <row r="84" spans="1:11" ht="36" x14ac:dyDescent="0.35">
      <c r="A84" s="44" t="s">
        <v>169</v>
      </c>
      <c r="B84" s="2">
        <v>723</v>
      </c>
      <c r="C84" s="45" t="s">
        <v>288</v>
      </c>
      <c r="D84" s="45" t="s">
        <v>292</v>
      </c>
      <c r="E84" s="45" t="s">
        <v>127</v>
      </c>
      <c r="F84" s="160">
        <f>+'8'!E84</f>
        <v>0</v>
      </c>
      <c r="G84" s="82"/>
      <c r="H84" s="82"/>
      <c r="I84" s="7"/>
      <c r="J84" s="7"/>
      <c r="K84" s="7"/>
    </row>
    <row r="85" spans="1:11" x14ac:dyDescent="0.35">
      <c r="A85" s="44" t="s">
        <v>170</v>
      </c>
      <c r="B85" s="2">
        <v>723</v>
      </c>
      <c r="C85" s="45" t="s">
        <v>288</v>
      </c>
      <c r="D85" s="45" t="s">
        <v>292</v>
      </c>
      <c r="E85" s="45" t="s">
        <v>69</v>
      </c>
      <c r="F85" s="160">
        <f>+'8'!E85</f>
        <v>0</v>
      </c>
      <c r="G85" s="82"/>
      <c r="H85" s="82"/>
      <c r="I85" s="7"/>
      <c r="J85" s="7"/>
      <c r="K85" s="7"/>
    </row>
    <row r="86" spans="1:11" ht="34.799999999999997" x14ac:dyDescent="0.35">
      <c r="A86" s="39" t="s">
        <v>293</v>
      </c>
      <c r="B86" s="26">
        <v>723</v>
      </c>
      <c r="C86" s="38" t="s">
        <v>294</v>
      </c>
      <c r="D86" s="38"/>
      <c r="E86" s="38"/>
      <c r="F86" s="159">
        <f>+'8'!E86</f>
        <v>500000</v>
      </c>
      <c r="G86" s="82"/>
      <c r="H86" s="82"/>
      <c r="I86" s="7"/>
      <c r="J86" s="7"/>
      <c r="K86" s="7"/>
    </row>
    <row r="87" spans="1:11" x14ac:dyDescent="0.35">
      <c r="A87" s="39" t="s">
        <v>295</v>
      </c>
      <c r="B87" s="26">
        <v>723</v>
      </c>
      <c r="C87" s="38" t="s">
        <v>296</v>
      </c>
      <c r="D87" s="38"/>
      <c r="E87" s="38"/>
      <c r="F87" s="159">
        <f>+'8'!E87</f>
        <v>500000</v>
      </c>
      <c r="G87" s="82"/>
      <c r="H87" s="82"/>
      <c r="I87" s="7"/>
      <c r="J87" s="7"/>
      <c r="K87" s="7"/>
    </row>
    <row r="88" spans="1:11" x14ac:dyDescent="0.35">
      <c r="A88" s="40" t="s">
        <v>266</v>
      </c>
      <c r="B88" s="26">
        <v>723</v>
      </c>
      <c r="C88" s="41" t="s">
        <v>296</v>
      </c>
      <c r="D88" s="41" t="s">
        <v>267</v>
      </c>
      <c r="E88" s="41"/>
      <c r="F88" s="159">
        <f>+'8'!E88</f>
        <v>500000</v>
      </c>
      <c r="G88" s="82"/>
      <c r="H88" s="82"/>
      <c r="I88" s="7"/>
      <c r="J88" s="7"/>
      <c r="K88" s="7"/>
    </row>
    <row r="89" spans="1:11" ht="36" x14ac:dyDescent="0.35">
      <c r="A89" s="42" t="s">
        <v>268</v>
      </c>
      <c r="B89" s="2">
        <v>723</v>
      </c>
      <c r="C89" s="43" t="s">
        <v>296</v>
      </c>
      <c r="D89" s="43" t="s">
        <v>269</v>
      </c>
      <c r="E89" s="41"/>
      <c r="F89" s="160">
        <f>+'8'!E89</f>
        <v>500000</v>
      </c>
      <c r="G89" s="82"/>
      <c r="H89" s="82"/>
      <c r="I89" s="7"/>
      <c r="J89" s="7"/>
      <c r="K89" s="7"/>
    </row>
    <row r="90" spans="1:11" ht="36" x14ac:dyDescent="0.35">
      <c r="A90" s="44" t="s">
        <v>341</v>
      </c>
      <c r="B90" s="2">
        <v>723</v>
      </c>
      <c r="C90" s="45" t="s">
        <v>296</v>
      </c>
      <c r="D90" s="45" t="s">
        <v>342</v>
      </c>
      <c r="E90" s="45" t="s">
        <v>16</v>
      </c>
      <c r="F90" s="160">
        <f>+'8'!E90</f>
        <v>500000</v>
      </c>
      <c r="G90" s="82"/>
      <c r="H90" s="82"/>
      <c r="I90" s="7"/>
      <c r="J90" s="7"/>
      <c r="K90" s="7"/>
    </row>
    <row r="91" spans="1:11" ht="36" x14ac:dyDescent="0.35">
      <c r="A91" s="44" t="s">
        <v>168</v>
      </c>
      <c r="B91" s="2">
        <v>723</v>
      </c>
      <c r="C91" s="45" t="s">
        <v>296</v>
      </c>
      <c r="D91" s="45" t="s">
        <v>342</v>
      </c>
      <c r="E91" s="45" t="s">
        <v>18</v>
      </c>
      <c r="F91" s="160">
        <f>+'8'!E91</f>
        <v>500000</v>
      </c>
      <c r="G91" s="82"/>
      <c r="H91" s="82"/>
      <c r="I91" s="7"/>
      <c r="J91" s="7"/>
      <c r="K91" s="7"/>
    </row>
    <row r="92" spans="1:11" ht="36" x14ac:dyDescent="0.35">
      <c r="A92" s="44" t="s">
        <v>169</v>
      </c>
      <c r="B92" s="2">
        <v>723</v>
      </c>
      <c r="C92" s="45" t="s">
        <v>296</v>
      </c>
      <c r="D92" s="45" t="s">
        <v>342</v>
      </c>
      <c r="E92" s="45" t="s">
        <v>127</v>
      </c>
      <c r="F92" s="160">
        <f>+'8'!E92</f>
        <v>500000</v>
      </c>
      <c r="G92" s="82"/>
      <c r="H92" s="82"/>
      <c r="I92" s="7"/>
      <c r="J92" s="7"/>
      <c r="K92" s="7"/>
    </row>
    <row r="93" spans="1:11" x14ac:dyDescent="0.35">
      <c r="A93" s="44" t="s">
        <v>170</v>
      </c>
      <c r="B93" s="2">
        <v>723</v>
      </c>
      <c r="C93" s="45" t="s">
        <v>296</v>
      </c>
      <c r="D93" s="45" t="s">
        <v>342</v>
      </c>
      <c r="E93" s="45" t="s">
        <v>69</v>
      </c>
      <c r="F93" s="160">
        <f>+'8'!E93</f>
        <v>500000</v>
      </c>
      <c r="G93" s="82"/>
      <c r="H93" s="82"/>
      <c r="I93" s="7"/>
      <c r="J93" s="7"/>
      <c r="K93" s="7"/>
    </row>
    <row r="94" spans="1:11" x14ac:dyDescent="0.35">
      <c r="A94" s="44" t="s">
        <v>176</v>
      </c>
      <c r="B94" s="2">
        <v>723</v>
      </c>
      <c r="C94" s="45" t="s">
        <v>296</v>
      </c>
      <c r="D94" s="45" t="s">
        <v>342</v>
      </c>
      <c r="E94" s="45" t="s">
        <v>20</v>
      </c>
      <c r="F94" s="160">
        <f>+'8'!E94</f>
        <v>0</v>
      </c>
      <c r="G94" s="82"/>
      <c r="H94" s="82"/>
      <c r="I94" s="7"/>
      <c r="J94" s="7"/>
      <c r="K94" s="7"/>
    </row>
    <row r="95" spans="1:11" x14ac:dyDescent="0.35">
      <c r="A95" s="44" t="s">
        <v>274</v>
      </c>
      <c r="B95" s="2">
        <v>723</v>
      </c>
      <c r="C95" s="45" t="s">
        <v>296</v>
      </c>
      <c r="D95" s="45" t="s">
        <v>342</v>
      </c>
      <c r="E95" s="45" t="s">
        <v>125</v>
      </c>
      <c r="F95" s="160">
        <f>+'8'!E95</f>
        <v>0</v>
      </c>
      <c r="G95" s="82"/>
      <c r="H95" s="82"/>
      <c r="I95" s="7"/>
      <c r="J95" s="7"/>
      <c r="K95" s="7"/>
    </row>
    <row r="96" spans="1:11" x14ac:dyDescent="0.35">
      <c r="A96" s="39" t="s">
        <v>73</v>
      </c>
      <c r="B96" s="26">
        <v>723</v>
      </c>
      <c r="C96" s="38" t="s">
        <v>298</v>
      </c>
      <c r="D96" s="38"/>
      <c r="E96" s="38"/>
      <c r="F96" s="159">
        <f>+'8'!E96</f>
        <v>47283944.100000001</v>
      </c>
      <c r="G96" s="82"/>
      <c r="H96" s="82"/>
      <c r="I96" s="7"/>
      <c r="J96" s="7"/>
      <c r="K96" s="7"/>
    </row>
    <row r="97" spans="1:11" x14ac:dyDescent="0.35">
      <c r="A97" s="39" t="s">
        <v>299</v>
      </c>
      <c r="B97" s="26">
        <v>723</v>
      </c>
      <c r="C97" s="38" t="s">
        <v>300</v>
      </c>
      <c r="D97" s="38"/>
      <c r="E97" s="38"/>
      <c r="F97" s="159">
        <f>+'8'!E97</f>
        <v>45938944.100000001</v>
      </c>
      <c r="G97" s="82"/>
      <c r="H97" s="82"/>
      <c r="I97" s="7"/>
      <c r="J97" s="7"/>
      <c r="K97" s="7"/>
    </row>
    <row r="98" spans="1:11" s="9" customFormat="1" ht="34.799999999999997" x14ac:dyDescent="0.3">
      <c r="A98" s="208" t="s">
        <v>501</v>
      </c>
      <c r="B98" s="26">
        <v>723</v>
      </c>
      <c r="C98" s="38" t="s">
        <v>300</v>
      </c>
      <c r="D98" s="38" t="s">
        <v>297</v>
      </c>
      <c r="E98" s="38"/>
      <c r="F98" s="160">
        <f>+'8'!E98</f>
        <v>36204948.460000001</v>
      </c>
      <c r="G98" s="86"/>
      <c r="H98" s="86"/>
    </row>
    <row r="99" spans="1:11" x14ac:dyDescent="0.35">
      <c r="A99" s="22" t="s">
        <v>499</v>
      </c>
      <c r="B99" s="2">
        <v>723</v>
      </c>
      <c r="C99" s="38" t="s">
        <v>300</v>
      </c>
      <c r="D99" s="38" t="s">
        <v>370</v>
      </c>
      <c r="E99" s="38"/>
      <c r="F99" s="160">
        <f>+'8'!E99</f>
        <v>36204948.460000001</v>
      </c>
      <c r="G99" s="82"/>
      <c r="H99" s="82"/>
      <c r="I99" s="7"/>
      <c r="J99" s="7"/>
      <c r="K99" s="7"/>
    </row>
    <row r="100" spans="1:11" ht="54" x14ac:dyDescent="0.35">
      <c r="A100" s="89" t="s">
        <v>500</v>
      </c>
      <c r="B100" s="2">
        <v>723</v>
      </c>
      <c r="C100" s="45" t="s">
        <v>300</v>
      </c>
      <c r="D100" s="45" t="s">
        <v>502</v>
      </c>
      <c r="E100" s="45" t="s">
        <v>16</v>
      </c>
      <c r="F100" s="160">
        <f>+'8'!E100</f>
        <v>36204948.460000001</v>
      </c>
      <c r="G100" s="82"/>
      <c r="H100" s="82"/>
      <c r="I100" s="7"/>
      <c r="J100" s="7"/>
      <c r="K100" s="7"/>
    </row>
    <row r="101" spans="1:11" ht="36" x14ac:dyDescent="0.35">
      <c r="A101" s="44" t="s">
        <v>168</v>
      </c>
      <c r="B101" s="2">
        <v>723</v>
      </c>
      <c r="C101" s="45" t="s">
        <v>300</v>
      </c>
      <c r="D101" s="45" t="s">
        <v>502</v>
      </c>
      <c r="E101" s="45" t="s">
        <v>18</v>
      </c>
      <c r="F101" s="160">
        <f>+'8'!E101</f>
        <v>36204948.460000001</v>
      </c>
      <c r="G101" s="82"/>
      <c r="H101" s="82"/>
      <c r="I101" s="7"/>
      <c r="J101" s="7"/>
      <c r="K101" s="7"/>
    </row>
    <row r="102" spans="1:11" ht="36" x14ac:dyDescent="0.35">
      <c r="A102" s="44" t="s">
        <v>169</v>
      </c>
      <c r="B102" s="2">
        <v>723</v>
      </c>
      <c r="C102" s="45" t="s">
        <v>300</v>
      </c>
      <c r="D102" s="45" t="s">
        <v>502</v>
      </c>
      <c r="E102" s="45" t="s">
        <v>127</v>
      </c>
      <c r="F102" s="160">
        <f>+'8'!E102</f>
        <v>36204948.460000001</v>
      </c>
      <c r="G102" s="82"/>
      <c r="H102" s="82"/>
      <c r="I102" s="7"/>
      <c r="J102" s="7"/>
      <c r="K102" s="7"/>
    </row>
    <row r="103" spans="1:11" ht="36" x14ac:dyDescent="0.35">
      <c r="A103" s="44" t="s">
        <v>358</v>
      </c>
      <c r="B103" s="2">
        <v>723</v>
      </c>
      <c r="C103" s="45" t="s">
        <v>300</v>
      </c>
      <c r="D103" s="45" t="s">
        <v>502</v>
      </c>
      <c r="E103" s="45" t="s">
        <v>357</v>
      </c>
      <c r="F103" s="160">
        <f>+'8'!E103</f>
        <v>36204948.460000001</v>
      </c>
      <c r="G103" s="82"/>
      <c r="H103" s="82"/>
      <c r="I103" s="7"/>
      <c r="J103" s="7"/>
      <c r="K103" s="7"/>
    </row>
    <row r="104" spans="1:11" hidden="1" x14ac:dyDescent="0.35">
      <c r="A104" s="40" t="s">
        <v>368</v>
      </c>
      <c r="B104" s="26">
        <v>723</v>
      </c>
      <c r="C104" s="41" t="s">
        <v>300</v>
      </c>
      <c r="D104" s="41" t="s">
        <v>297</v>
      </c>
      <c r="E104" s="41"/>
      <c r="F104" s="160">
        <f>+'8'!E104</f>
        <v>0</v>
      </c>
      <c r="G104" s="82"/>
      <c r="H104" s="82"/>
      <c r="I104" s="7"/>
      <c r="J104" s="7"/>
      <c r="K104" s="7"/>
    </row>
    <row r="105" spans="1:11" ht="36" hidden="1" x14ac:dyDescent="0.35">
      <c r="A105" s="40" t="s">
        <v>343</v>
      </c>
      <c r="B105" s="26">
        <v>723</v>
      </c>
      <c r="C105" s="41" t="s">
        <v>300</v>
      </c>
      <c r="D105" s="41" t="s">
        <v>301</v>
      </c>
      <c r="E105" s="41"/>
      <c r="F105" s="160">
        <f>+'8'!E105</f>
        <v>0</v>
      </c>
      <c r="G105" s="82"/>
      <c r="H105" s="82"/>
      <c r="I105" s="7"/>
      <c r="J105" s="7"/>
      <c r="K105" s="7"/>
    </row>
    <row r="106" spans="1:11" ht="54" hidden="1" x14ac:dyDescent="0.35">
      <c r="A106" s="44" t="s">
        <v>457</v>
      </c>
      <c r="B106" s="2">
        <v>723</v>
      </c>
      <c r="C106" s="45" t="s">
        <v>300</v>
      </c>
      <c r="D106" s="45" t="s">
        <v>344</v>
      </c>
      <c r="E106" s="45" t="s">
        <v>16</v>
      </c>
      <c r="F106" s="160">
        <f>+'8'!E106</f>
        <v>0</v>
      </c>
      <c r="G106" s="82"/>
      <c r="H106" s="82"/>
      <c r="I106" s="7"/>
      <c r="J106" s="7"/>
      <c r="K106" s="7"/>
    </row>
    <row r="107" spans="1:11" ht="36" hidden="1" x14ac:dyDescent="0.35">
      <c r="A107" s="44" t="s">
        <v>168</v>
      </c>
      <c r="B107" s="2">
        <v>723</v>
      </c>
      <c r="C107" s="45" t="s">
        <v>300</v>
      </c>
      <c r="D107" s="45" t="s">
        <v>344</v>
      </c>
      <c r="E107" s="45" t="s">
        <v>18</v>
      </c>
      <c r="F107" s="160">
        <f>+'8'!E107</f>
        <v>0</v>
      </c>
      <c r="G107" s="82"/>
      <c r="H107" s="82"/>
      <c r="I107" s="7"/>
      <c r="J107" s="7"/>
      <c r="K107" s="7"/>
    </row>
    <row r="108" spans="1:11" ht="36" hidden="1" x14ac:dyDescent="0.35">
      <c r="A108" s="44" t="s">
        <v>169</v>
      </c>
      <c r="B108" s="2">
        <v>723</v>
      </c>
      <c r="C108" s="45" t="s">
        <v>300</v>
      </c>
      <c r="D108" s="45" t="s">
        <v>344</v>
      </c>
      <c r="E108" s="45" t="s">
        <v>127</v>
      </c>
      <c r="F108" s="160">
        <f>+'8'!E108</f>
        <v>0</v>
      </c>
      <c r="G108" s="82"/>
      <c r="H108" s="82"/>
      <c r="I108" s="7"/>
      <c r="J108" s="7"/>
      <c r="K108" s="7"/>
    </row>
    <row r="109" spans="1:11" hidden="1" x14ac:dyDescent="0.35">
      <c r="A109" s="44" t="s">
        <v>170</v>
      </c>
      <c r="B109" s="2">
        <v>723</v>
      </c>
      <c r="C109" s="45" t="s">
        <v>300</v>
      </c>
      <c r="D109" s="45" t="s">
        <v>344</v>
      </c>
      <c r="E109" s="45" t="s">
        <v>69</v>
      </c>
      <c r="F109" s="160">
        <f>+'8'!E109</f>
        <v>0</v>
      </c>
      <c r="G109" s="82"/>
      <c r="H109" s="82"/>
      <c r="I109" s="7"/>
      <c r="J109" s="7"/>
      <c r="K109" s="7"/>
    </row>
    <row r="110" spans="1:11" x14ac:dyDescent="0.35">
      <c r="A110" s="40" t="s">
        <v>266</v>
      </c>
      <c r="B110" s="26">
        <v>723</v>
      </c>
      <c r="C110" s="41" t="s">
        <v>300</v>
      </c>
      <c r="D110" s="41" t="s">
        <v>267</v>
      </c>
      <c r="E110" s="41"/>
      <c r="F110" s="160">
        <f>+'8'!E110</f>
        <v>9733995.6400000006</v>
      </c>
      <c r="G110" s="82"/>
      <c r="H110" s="82"/>
      <c r="I110" s="7"/>
      <c r="J110" s="7"/>
      <c r="K110" s="7"/>
    </row>
    <row r="111" spans="1:11" ht="36" x14ac:dyDescent="0.35">
      <c r="A111" s="42" t="s">
        <v>268</v>
      </c>
      <c r="B111" s="2">
        <v>723</v>
      </c>
      <c r="C111" s="43" t="s">
        <v>300</v>
      </c>
      <c r="D111" s="43" t="s">
        <v>269</v>
      </c>
      <c r="E111" s="43"/>
      <c r="F111" s="160">
        <f>+'8'!E111</f>
        <v>9733995.6400000006</v>
      </c>
      <c r="G111" s="82"/>
      <c r="H111" s="82"/>
      <c r="I111" s="7"/>
      <c r="J111" s="7"/>
      <c r="K111" s="7"/>
    </row>
    <row r="112" spans="1:11" ht="36" x14ac:dyDescent="0.35">
      <c r="A112" s="44" t="s">
        <v>260</v>
      </c>
      <c r="B112" s="2">
        <v>723</v>
      </c>
      <c r="C112" s="45" t="s">
        <v>300</v>
      </c>
      <c r="D112" s="45" t="s">
        <v>270</v>
      </c>
      <c r="E112" s="45"/>
      <c r="F112" s="160">
        <f>+'8'!E112</f>
        <v>9733995.6400000006</v>
      </c>
      <c r="G112" s="82"/>
      <c r="H112" s="82"/>
      <c r="I112" s="7"/>
      <c r="J112" s="7"/>
      <c r="K112" s="7"/>
    </row>
    <row r="113" spans="1:11" x14ac:dyDescent="0.35">
      <c r="A113" s="44" t="s">
        <v>302</v>
      </c>
      <c r="B113" s="2">
        <v>723</v>
      </c>
      <c r="C113" s="45" t="s">
        <v>300</v>
      </c>
      <c r="D113" s="45" t="s">
        <v>305</v>
      </c>
      <c r="E113" s="45" t="s">
        <v>16</v>
      </c>
      <c r="F113" s="160">
        <f>+'8'!E113</f>
        <v>9733995.6400000006</v>
      </c>
      <c r="G113" s="82"/>
      <c r="H113" s="82"/>
      <c r="I113" s="7"/>
      <c r="J113" s="7"/>
      <c r="K113" s="7"/>
    </row>
    <row r="114" spans="1:11" ht="36" x14ac:dyDescent="0.35">
      <c r="A114" s="44" t="s">
        <v>168</v>
      </c>
      <c r="B114" s="2">
        <v>723</v>
      </c>
      <c r="C114" s="45" t="s">
        <v>300</v>
      </c>
      <c r="D114" s="45" t="s">
        <v>305</v>
      </c>
      <c r="E114" s="45" t="s">
        <v>18</v>
      </c>
      <c r="F114" s="160">
        <f>+'8'!E114</f>
        <v>9733995.6400000006</v>
      </c>
      <c r="G114" s="82"/>
      <c r="H114" s="82"/>
      <c r="I114" s="7"/>
      <c r="J114" s="7"/>
      <c r="K114" s="7"/>
    </row>
    <row r="115" spans="1:11" ht="36" x14ac:dyDescent="0.35">
      <c r="A115" s="44" t="s">
        <v>169</v>
      </c>
      <c r="B115" s="2">
        <v>723</v>
      </c>
      <c r="C115" s="45" t="s">
        <v>300</v>
      </c>
      <c r="D115" s="45" t="s">
        <v>305</v>
      </c>
      <c r="E115" s="45" t="s">
        <v>127</v>
      </c>
      <c r="F115" s="160">
        <f>+'8'!E115</f>
        <v>9733995.6400000006</v>
      </c>
      <c r="G115" s="82"/>
      <c r="H115" s="82"/>
      <c r="I115" s="7"/>
      <c r="J115" s="7"/>
      <c r="K115" s="7"/>
    </row>
    <row r="116" spans="1:11" ht="36" x14ac:dyDescent="0.35">
      <c r="A116" s="44" t="s">
        <v>358</v>
      </c>
      <c r="B116" s="2">
        <v>723</v>
      </c>
      <c r="C116" s="45" t="s">
        <v>300</v>
      </c>
      <c r="D116" s="45" t="s">
        <v>305</v>
      </c>
      <c r="E116" s="45" t="s">
        <v>357</v>
      </c>
      <c r="F116" s="160">
        <f>+'8'!E116</f>
        <v>0</v>
      </c>
      <c r="G116" s="82"/>
      <c r="H116" s="82"/>
      <c r="I116" s="7"/>
      <c r="J116" s="7"/>
      <c r="K116" s="7"/>
    </row>
    <row r="117" spans="1:11" x14ac:dyDescent="0.35">
      <c r="A117" s="44" t="s">
        <v>170</v>
      </c>
      <c r="B117" s="2">
        <v>723</v>
      </c>
      <c r="C117" s="45" t="s">
        <v>300</v>
      </c>
      <c r="D117" s="45" t="s">
        <v>305</v>
      </c>
      <c r="E117" s="45" t="s">
        <v>69</v>
      </c>
      <c r="F117" s="160">
        <f>+'8'!E117</f>
        <v>9733995.6400000006</v>
      </c>
      <c r="G117" s="82"/>
      <c r="H117" s="82"/>
      <c r="I117" s="7"/>
      <c r="J117" s="7"/>
      <c r="K117" s="7"/>
    </row>
    <row r="118" spans="1:11" x14ac:dyDescent="0.35">
      <c r="A118" s="39" t="s">
        <v>303</v>
      </c>
      <c r="B118" s="26">
        <v>723</v>
      </c>
      <c r="C118" s="38" t="s">
        <v>304</v>
      </c>
      <c r="D118" s="38"/>
      <c r="E118" s="38"/>
      <c r="F118" s="159">
        <f>+'8'!E118</f>
        <v>1345000</v>
      </c>
      <c r="G118" s="82"/>
      <c r="H118" s="82"/>
      <c r="I118" s="7"/>
      <c r="J118" s="7"/>
      <c r="K118" s="7"/>
    </row>
    <row r="119" spans="1:11" x14ac:dyDescent="0.35">
      <c r="A119" s="40" t="s">
        <v>266</v>
      </c>
      <c r="B119" s="26">
        <v>723</v>
      </c>
      <c r="C119" s="41" t="s">
        <v>304</v>
      </c>
      <c r="D119" s="41" t="s">
        <v>267</v>
      </c>
      <c r="E119" s="41"/>
      <c r="F119" s="159">
        <f>+'8'!E119</f>
        <v>1345000</v>
      </c>
      <c r="G119" s="82"/>
      <c r="H119" s="82"/>
      <c r="I119" s="7"/>
      <c r="J119" s="7"/>
      <c r="K119" s="7"/>
    </row>
    <row r="120" spans="1:11" ht="36" x14ac:dyDescent="0.35">
      <c r="A120" s="42" t="s">
        <v>268</v>
      </c>
      <c r="B120" s="2">
        <v>723</v>
      </c>
      <c r="C120" s="43" t="s">
        <v>304</v>
      </c>
      <c r="D120" s="43" t="s">
        <v>269</v>
      </c>
      <c r="E120" s="43"/>
      <c r="F120" s="160">
        <f>+'8'!E120</f>
        <v>1345000</v>
      </c>
      <c r="G120" s="82"/>
      <c r="H120" s="82"/>
      <c r="I120" s="7"/>
      <c r="J120" s="7"/>
      <c r="K120" s="7"/>
    </row>
    <row r="121" spans="1:11" ht="36" x14ac:dyDescent="0.35">
      <c r="A121" s="44" t="s">
        <v>260</v>
      </c>
      <c r="B121" s="2">
        <v>723</v>
      </c>
      <c r="C121" s="45" t="s">
        <v>304</v>
      </c>
      <c r="D121" s="45" t="s">
        <v>270</v>
      </c>
      <c r="E121" s="45"/>
      <c r="F121" s="160">
        <f>+'8'!E121</f>
        <v>1345000</v>
      </c>
      <c r="G121" s="82"/>
      <c r="H121" s="82"/>
      <c r="I121" s="7"/>
      <c r="J121" s="7"/>
      <c r="K121" s="7"/>
    </row>
    <row r="122" spans="1:11" x14ac:dyDescent="0.35">
      <c r="A122" s="44" t="s">
        <v>302</v>
      </c>
      <c r="B122" s="2">
        <v>723</v>
      </c>
      <c r="C122" s="45" t="s">
        <v>304</v>
      </c>
      <c r="D122" s="45" t="s">
        <v>305</v>
      </c>
      <c r="E122" s="45" t="s">
        <v>16</v>
      </c>
      <c r="F122" s="160">
        <f>+'8'!E122</f>
        <v>1345000</v>
      </c>
      <c r="G122" s="82"/>
      <c r="H122" s="82"/>
      <c r="I122" s="7"/>
      <c r="J122" s="7"/>
      <c r="K122" s="7"/>
    </row>
    <row r="123" spans="1:11" ht="36" x14ac:dyDescent="0.35">
      <c r="A123" s="44" t="s">
        <v>168</v>
      </c>
      <c r="B123" s="2">
        <v>723</v>
      </c>
      <c r="C123" s="45" t="s">
        <v>304</v>
      </c>
      <c r="D123" s="45" t="s">
        <v>305</v>
      </c>
      <c r="E123" s="45" t="s">
        <v>18</v>
      </c>
      <c r="F123" s="160">
        <f>+'8'!E123</f>
        <v>1345000</v>
      </c>
      <c r="G123" s="82"/>
      <c r="H123" s="82"/>
      <c r="I123" s="7"/>
      <c r="J123" s="7"/>
      <c r="K123" s="7"/>
    </row>
    <row r="124" spans="1:11" ht="36" x14ac:dyDescent="0.35">
      <c r="A124" s="44" t="s">
        <v>169</v>
      </c>
      <c r="B124" s="2">
        <v>723</v>
      </c>
      <c r="C124" s="45" t="s">
        <v>304</v>
      </c>
      <c r="D124" s="45" t="s">
        <v>305</v>
      </c>
      <c r="E124" s="45" t="s">
        <v>127</v>
      </c>
      <c r="F124" s="160">
        <f>+'8'!E124</f>
        <v>1345000</v>
      </c>
      <c r="G124" s="82"/>
      <c r="H124" s="82"/>
      <c r="I124" s="7"/>
      <c r="J124" s="7"/>
      <c r="K124" s="7"/>
    </row>
    <row r="125" spans="1:11" x14ac:dyDescent="0.35">
      <c r="A125" s="44" t="s">
        <v>170</v>
      </c>
      <c r="B125" s="2">
        <v>723</v>
      </c>
      <c r="C125" s="45" t="s">
        <v>304</v>
      </c>
      <c r="D125" s="45" t="s">
        <v>305</v>
      </c>
      <c r="E125" s="45" t="s">
        <v>69</v>
      </c>
      <c r="F125" s="160">
        <f>+'8'!E125</f>
        <v>1345000</v>
      </c>
      <c r="G125" s="82"/>
      <c r="H125" s="82"/>
      <c r="I125" s="7"/>
      <c r="J125" s="7"/>
      <c r="K125" s="7"/>
    </row>
    <row r="126" spans="1:11" x14ac:dyDescent="0.35">
      <c r="A126" s="39" t="s">
        <v>306</v>
      </c>
      <c r="B126" s="26">
        <v>723</v>
      </c>
      <c r="C126" s="38" t="s">
        <v>307</v>
      </c>
      <c r="D126" s="38"/>
      <c r="E126" s="38"/>
      <c r="F126" s="159">
        <f>+'8'!E126</f>
        <v>14915463.65</v>
      </c>
      <c r="G126" s="82"/>
      <c r="H126" s="82"/>
      <c r="I126" s="7"/>
      <c r="J126" s="7"/>
      <c r="K126" s="7"/>
    </row>
    <row r="127" spans="1:11" x14ac:dyDescent="0.35">
      <c r="A127" s="39" t="s">
        <v>30</v>
      </c>
      <c r="B127" s="26">
        <v>723</v>
      </c>
      <c r="C127" s="38" t="s">
        <v>349</v>
      </c>
      <c r="D127" s="38"/>
      <c r="E127" s="38"/>
      <c r="F127" s="159">
        <f>+'8'!E127</f>
        <v>7341031</v>
      </c>
      <c r="G127" s="82"/>
      <c r="H127" s="82"/>
      <c r="I127" s="7"/>
      <c r="J127" s="7"/>
      <c r="K127" s="7"/>
    </row>
    <row r="128" spans="1:11" x14ac:dyDescent="0.35">
      <c r="A128" s="40" t="s">
        <v>368</v>
      </c>
      <c r="B128" s="26">
        <v>723</v>
      </c>
      <c r="C128" s="41" t="s">
        <v>349</v>
      </c>
      <c r="D128" s="41" t="s">
        <v>350</v>
      </c>
      <c r="E128" s="41"/>
      <c r="F128" s="159">
        <f>+'8'!E128</f>
        <v>7341031</v>
      </c>
      <c r="G128" s="82"/>
      <c r="H128" s="82"/>
      <c r="I128" s="7"/>
      <c r="J128" s="7"/>
      <c r="K128" s="7"/>
    </row>
    <row r="129" spans="1:11" ht="36" x14ac:dyDescent="0.35">
      <c r="A129" s="40" t="s">
        <v>172</v>
      </c>
      <c r="B129" s="26">
        <v>723</v>
      </c>
      <c r="C129" s="41" t="s">
        <v>349</v>
      </c>
      <c r="D129" s="41" t="s">
        <v>351</v>
      </c>
      <c r="E129" s="41" t="s">
        <v>16</v>
      </c>
      <c r="F129" s="159">
        <f>+'8'!E129</f>
        <v>7341031</v>
      </c>
      <c r="G129" s="82"/>
      <c r="H129" s="82"/>
      <c r="I129" s="7"/>
      <c r="J129" s="7"/>
      <c r="K129" s="7"/>
    </row>
    <row r="130" spans="1:11" ht="35.4" x14ac:dyDescent="0.35">
      <c r="A130" s="88" t="s">
        <v>404</v>
      </c>
      <c r="B130" s="26">
        <v>723</v>
      </c>
      <c r="C130" s="38" t="s">
        <v>349</v>
      </c>
      <c r="D130" s="38" t="s">
        <v>351</v>
      </c>
      <c r="E130" s="103" t="s">
        <v>362</v>
      </c>
      <c r="F130" s="159">
        <f>+'8'!E130</f>
        <v>7341031</v>
      </c>
      <c r="G130" s="82"/>
      <c r="H130" s="82"/>
      <c r="I130" s="7"/>
      <c r="J130" s="7"/>
      <c r="K130" s="7"/>
    </row>
    <row r="131" spans="1:11" x14ac:dyDescent="0.35">
      <c r="A131" s="89" t="s">
        <v>360</v>
      </c>
      <c r="B131" s="2">
        <v>723</v>
      </c>
      <c r="C131" s="45" t="s">
        <v>349</v>
      </c>
      <c r="D131" s="45" t="s">
        <v>351</v>
      </c>
      <c r="E131" s="104" t="s">
        <v>361</v>
      </c>
      <c r="F131" s="160">
        <f>+'8'!E131</f>
        <v>7341031</v>
      </c>
      <c r="G131" s="82"/>
      <c r="H131" s="82"/>
      <c r="I131" s="7"/>
      <c r="J131" s="7"/>
      <c r="K131" s="7"/>
    </row>
    <row r="132" spans="1:11" ht="36" x14ac:dyDescent="0.35">
      <c r="A132" s="29" t="s">
        <v>405</v>
      </c>
      <c r="B132" s="2">
        <v>723</v>
      </c>
      <c r="C132" s="45" t="s">
        <v>349</v>
      </c>
      <c r="D132" s="45" t="s">
        <v>351</v>
      </c>
      <c r="E132" s="104" t="s">
        <v>406</v>
      </c>
      <c r="F132" s="160">
        <f>+'8'!E132</f>
        <v>7341031</v>
      </c>
      <c r="G132" s="82"/>
      <c r="H132" s="82"/>
      <c r="I132" s="7"/>
      <c r="J132" s="7"/>
      <c r="K132" s="7"/>
    </row>
    <row r="133" spans="1:11" x14ac:dyDescent="0.35">
      <c r="A133" s="37" t="s">
        <v>28</v>
      </c>
      <c r="B133" s="26">
        <v>723</v>
      </c>
      <c r="C133" s="38" t="s">
        <v>308</v>
      </c>
      <c r="D133" s="38"/>
      <c r="E133" s="38"/>
      <c r="F133" s="159">
        <f>+'8'!E133</f>
        <v>7574432.6500000004</v>
      </c>
      <c r="G133" s="82"/>
      <c r="H133" s="82"/>
      <c r="I133" s="7"/>
      <c r="J133" s="7"/>
      <c r="K133" s="7"/>
    </row>
    <row r="134" spans="1:11" hidden="1" x14ac:dyDescent="0.35">
      <c r="A134" s="40" t="s">
        <v>368</v>
      </c>
      <c r="B134" s="26">
        <v>723</v>
      </c>
      <c r="C134" s="41" t="s">
        <v>308</v>
      </c>
      <c r="D134" s="41" t="s">
        <v>350</v>
      </c>
      <c r="E134" s="41"/>
      <c r="F134" s="159">
        <f>+'8'!E134</f>
        <v>0</v>
      </c>
      <c r="G134" s="82"/>
      <c r="H134" s="82"/>
      <c r="I134" s="7"/>
      <c r="J134" s="7"/>
      <c r="K134" s="7"/>
    </row>
    <row r="135" spans="1:11" hidden="1" x14ac:dyDescent="0.35">
      <c r="A135" s="40" t="s">
        <v>345</v>
      </c>
      <c r="B135" s="26">
        <v>723</v>
      </c>
      <c r="C135" s="41" t="s">
        <v>308</v>
      </c>
      <c r="D135" s="41" t="s">
        <v>346</v>
      </c>
      <c r="E135" s="41"/>
      <c r="F135" s="159">
        <f>+'8'!E135</f>
        <v>0</v>
      </c>
      <c r="G135" s="82"/>
      <c r="H135" s="82"/>
      <c r="I135" s="7"/>
      <c r="J135" s="7"/>
      <c r="K135" s="7"/>
    </row>
    <row r="136" spans="1:11" ht="36" hidden="1" x14ac:dyDescent="0.35">
      <c r="A136" s="44" t="s">
        <v>168</v>
      </c>
      <c r="B136" s="2">
        <v>723</v>
      </c>
      <c r="C136" s="45" t="s">
        <v>308</v>
      </c>
      <c r="D136" s="45" t="s">
        <v>346</v>
      </c>
      <c r="E136" s="45" t="s">
        <v>18</v>
      </c>
      <c r="F136" s="160">
        <f>+'8'!E136</f>
        <v>0</v>
      </c>
      <c r="G136" s="82"/>
      <c r="H136" s="82"/>
      <c r="I136" s="7"/>
      <c r="J136" s="7"/>
      <c r="K136" s="7"/>
    </row>
    <row r="137" spans="1:11" ht="36" hidden="1" x14ac:dyDescent="0.35">
      <c r="A137" s="44" t="s">
        <v>169</v>
      </c>
      <c r="B137" s="2">
        <v>723</v>
      </c>
      <c r="C137" s="45" t="s">
        <v>308</v>
      </c>
      <c r="D137" s="45" t="s">
        <v>346</v>
      </c>
      <c r="E137" s="45" t="s">
        <v>127</v>
      </c>
      <c r="F137" s="160">
        <f>+'8'!E137</f>
        <v>0</v>
      </c>
      <c r="G137" s="82"/>
      <c r="H137" s="82"/>
      <c r="I137" s="7"/>
      <c r="J137" s="7"/>
      <c r="K137" s="7"/>
    </row>
    <row r="138" spans="1:11" hidden="1" x14ac:dyDescent="0.35">
      <c r="A138" s="44" t="s">
        <v>170</v>
      </c>
      <c r="B138" s="2">
        <v>723</v>
      </c>
      <c r="C138" s="45" t="s">
        <v>308</v>
      </c>
      <c r="D138" s="45" t="s">
        <v>346</v>
      </c>
      <c r="E138" s="45" t="s">
        <v>69</v>
      </c>
      <c r="F138" s="160">
        <f>+'8'!E138</f>
        <v>0</v>
      </c>
      <c r="G138" s="82"/>
      <c r="H138" s="82"/>
      <c r="I138" s="7"/>
      <c r="J138" s="7"/>
      <c r="K138" s="7"/>
    </row>
    <row r="139" spans="1:11" x14ac:dyDescent="0.35">
      <c r="A139" s="40" t="s">
        <v>347</v>
      </c>
      <c r="B139" s="26">
        <v>723</v>
      </c>
      <c r="C139" s="41" t="s">
        <v>308</v>
      </c>
      <c r="D139" s="41" t="s">
        <v>348</v>
      </c>
      <c r="E139" s="43"/>
      <c r="F139" s="159">
        <f>+'8'!E139</f>
        <v>937620.19000000006</v>
      </c>
      <c r="G139" s="82"/>
      <c r="H139" s="82"/>
      <c r="I139" s="7"/>
      <c r="J139" s="7"/>
      <c r="K139" s="7"/>
    </row>
    <row r="140" spans="1:11" ht="36" x14ac:dyDescent="0.35">
      <c r="A140" s="44" t="s">
        <v>168</v>
      </c>
      <c r="B140" s="2">
        <v>723</v>
      </c>
      <c r="C140" s="45" t="s">
        <v>308</v>
      </c>
      <c r="D140" s="45" t="s">
        <v>348</v>
      </c>
      <c r="E140" s="45" t="s">
        <v>18</v>
      </c>
      <c r="F140" s="160">
        <f>+'8'!E140</f>
        <v>937620.19000000006</v>
      </c>
      <c r="G140" s="82"/>
      <c r="H140" s="82"/>
      <c r="I140" s="7"/>
      <c r="J140" s="7"/>
      <c r="K140" s="7"/>
    </row>
    <row r="141" spans="1:11" ht="36" x14ac:dyDescent="0.35">
      <c r="A141" s="44" t="s">
        <v>169</v>
      </c>
      <c r="B141" s="2">
        <v>723</v>
      </c>
      <c r="C141" s="45" t="s">
        <v>308</v>
      </c>
      <c r="D141" s="45" t="s">
        <v>348</v>
      </c>
      <c r="E141" s="45" t="s">
        <v>127</v>
      </c>
      <c r="F141" s="160">
        <f>+'8'!E141</f>
        <v>937620.19000000006</v>
      </c>
      <c r="G141" s="82"/>
      <c r="H141" s="82"/>
      <c r="I141" s="7"/>
      <c r="J141" s="7"/>
      <c r="K141" s="7"/>
    </row>
    <row r="142" spans="1:11" x14ac:dyDescent="0.35">
      <c r="A142" s="44" t="s">
        <v>170</v>
      </c>
      <c r="B142" s="2">
        <v>723</v>
      </c>
      <c r="C142" s="45" t="s">
        <v>308</v>
      </c>
      <c r="D142" s="45" t="s">
        <v>348</v>
      </c>
      <c r="E142" s="45" t="s">
        <v>69</v>
      </c>
      <c r="F142" s="160">
        <f>+'8'!E142</f>
        <v>30614.16</v>
      </c>
      <c r="G142" s="82"/>
      <c r="H142" s="82"/>
      <c r="I142" s="7"/>
      <c r="J142" s="7"/>
      <c r="K142" s="7"/>
    </row>
    <row r="143" spans="1:11" x14ac:dyDescent="0.35">
      <c r="A143" s="44" t="s">
        <v>364</v>
      </c>
      <c r="B143" s="2">
        <v>723</v>
      </c>
      <c r="C143" s="45" t="s">
        <v>308</v>
      </c>
      <c r="D143" s="45" t="s">
        <v>348</v>
      </c>
      <c r="E143" s="45" t="s">
        <v>363</v>
      </c>
      <c r="F143" s="160">
        <f>+'8'!E143</f>
        <v>907006.03</v>
      </c>
      <c r="G143" s="82"/>
      <c r="H143" s="82"/>
      <c r="I143" s="7"/>
      <c r="J143" s="7"/>
      <c r="K143" s="7"/>
    </row>
    <row r="144" spans="1:11" x14ac:dyDescent="0.35">
      <c r="A144" s="40" t="s">
        <v>141</v>
      </c>
      <c r="B144" s="26">
        <v>723</v>
      </c>
      <c r="C144" s="41" t="s">
        <v>308</v>
      </c>
      <c r="D144" s="41" t="s">
        <v>309</v>
      </c>
      <c r="E144" s="43"/>
      <c r="F144" s="159">
        <f>+'8'!E144</f>
        <v>444438.92</v>
      </c>
      <c r="G144" s="82"/>
      <c r="H144" s="82"/>
      <c r="I144" s="7"/>
      <c r="J144" s="7"/>
      <c r="K144" s="7"/>
    </row>
    <row r="145" spans="1:11" ht="36" x14ac:dyDescent="0.35">
      <c r="A145" s="44" t="s">
        <v>168</v>
      </c>
      <c r="B145" s="2">
        <v>723</v>
      </c>
      <c r="C145" s="45" t="s">
        <v>308</v>
      </c>
      <c r="D145" s="45" t="s">
        <v>309</v>
      </c>
      <c r="E145" s="45" t="s">
        <v>18</v>
      </c>
      <c r="F145" s="160">
        <f>+'8'!E145</f>
        <v>444438.92</v>
      </c>
      <c r="G145" s="82"/>
      <c r="H145" s="82"/>
      <c r="I145" s="7"/>
      <c r="J145" s="7"/>
      <c r="K145" s="7"/>
    </row>
    <row r="146" spans="1:11" ht="36" x14ac:dyDescent="0.35">
      <c r="A146" s="44" t="s">
        <v>169</v>
      </c>
      <c r="B146" s="2">
        <v>723</v>
      </c>
      <c r="C146" s="45" t="s">
        <v>308</v>
      </c>
      <c r="D146" s="45" t="s">
        <v>309</v>
      </c>
      <c r="E146" s="45" t="s">
        <v>127</v>
      </c>
      <c r="F146" s="160">
        <f>+'8'!E146</f>
        <v>444438.92</v>
      </c>
      <c r="G146" s="82"/>
      <c r="H146" s="82"/>
      <c r="I146" s="7"/>
      <c r="J146" s="7"/>
      <c r="K146" s="7"/>
    </row>
    <row r="147" spans="1:11" x14ac:dyDescent="0.35">
      <c r="A147" s="44" t="s">
        <v>170</v>
      </c>
      <c r="B147" s="2">
        <v>723</v>
      </c>
      <c r="C147" s="45" t="s">
        <v>308</v>
      </c>
      <c r="D147" s="45" t="s">
        <v>309</v>
      </c>
      <c r="E147" s="45" t="s">
        <v>69</v>
      </c>
      <c r="F147" s="160">
        <f>+'8'!E147</f>
        <v>444438.92</v>
      </c>
      <c r="G147" s="82"/>
      <c r="H147" s="82"/>
      <c r="I147" s="7"/>
      <c r="J147" s="7"/>
      <c r="K147" s="7"/>
    </row>
    <row r="148" spans="1:11" x14ac:dyDescent="0.35">
      <c r="A148" s="53" t="s">
        <v>310</v>
      </c>
      <c r="B148" s="26">
        <v>723</v>
      </c>
      <c r="C148" s="41" t="s">
        <v>308</v>
      </c>
      <c r="D148" s="41" t="s">
        <v>311</v>
      </c>
      <c r="E148" s="41"/>
      <c r="F148" s="159">
        <f>+'8'!E148</f>
        <v>1353610.65</v>
      </c>
      <c r="G148" s="82"/>
      <c r="H148" s="82"/>
      <c r="I148" s="7"/>
      <c r="J148" s="7"/>
      <c r="K148" s="7"/>
    </row>
    <row r="149" spans="1:11" ht="36" x14ac:dyDescent="0.35">
      <c r="A149" s="44" t="s">
        <v>168</v>
      </c>
      <c r="B149" s="2">
        <v>723</v>
      </c>
      <c r="C149" s="45" t="s">
        <v>308</v>
      </c>
      <c r="D149" s="45" t="s">
        <v>311</v>
      </c>
      <c r="E149" s="45" t="s">
        <v>18</v>
      </c>
      <c r="F149" s="160">
        <f>+'8'!E149</f>
        <v>1353610.65</v>
      </c>
      <c r="G149" s="82"/>
      <c r="H149" s="82"/>
      <c r="I149" s="7"/>
      <c r="J149" s="7"/>
      <c r="K149" s="7"/>
    </row>
    <row r="150" spans="1:11" ht="36" x14ac:dyDescent="0.35">
      <c r="A150" s="44" t="s">
        <v>169</v>
      </c>
      <c r="B150" s="2">
        <v>723</v>
      </c>
      <c r="C150" s="45" t="s">
        <v>308</v>
      </c>
      <c r="D150" s="45" t="s">
        <v>311</v>
      </c>
      <c r="E150" s="45" t="s">
        <v>127</v>
      </c>
      <c r="F150" s="160">
        <f>+'8'!E150</f>
        <v>1353610.65</v>
      </c>
      <c r="G150" s="82"/>
      <c r="H150" s="82"/>
      <c r="I150" s="7"/>
      <c r="J150" s="7"/>
      <c r="K150" s="7"/>
    </row>
    <row r="151" spans="1:11" ht="36" x14ac:dyDescent="0.35">
      <c r="A151" s="44" t="s">
        <v>337</v>
      </c>
      <c r="B151" s="2">
        <v>723</v>
      </c>
      <c r="C151" s="45" t="s">
        <v>308</v>
      </c>
      <c r="D151" s="45" t="s">
        <v>311</v>
      </c>
      <c r="E151" s="45" t="s">
        <v>76</v>
      </c>
      <c r="F151" s="160">
        <f>+'8'!E151</f>
        <v>34500</v>
      </c>
      <c r="G151" s="82"/>
      <c r="H151" s="82"/>
      <c r="I151" s="7"/>
      <c r="J151" s="7"/>
      <c r="K151" s="7"/>
    </row>
    <row r="152" spans="1:11" x14ac:dyDescent="0.35">
      <c r="A152" s="44" t="s">
        <v>170</v>
      </c>
      <c r="B152" s="2">
        <v>723</v>
      </c>
      <c r="C152" s="45" t="s">
        <v>308</v>
      </c>
      <c r="D152" s="45" t="s">
        <v>311</v>
      </c>
      <c r="E152" s="45" t="s">
        <v>69</v>
      </c>
      <c r="F152" s="160">
        <f>+'8'!E152</f>
        <v>1319110.6499999999</v>
      </c>
      <c r="G152" s="82"/>
      <c r="H152" s="82"/>
      <c r="I152" s="7"/>
      <c r="J152" s="7"/>
      <c r="K152" s="7"/>
    </row>
    <row r="153" spans="1:11" ht="36" x14ac:dyDescent="0.35">
      <c r="A153" s="53" t="s">
        <v>312</v>
      </c>
      <c r="B153" s="26">
        <v>723</v>
      </c>
      <c r="C153" s="41" t="s">
        <v>308</v>
      </c>
      <c r="D153" s="38" t="s">
        <v>313</v>
      </c>
      <c r="E153" s="41"/>
      <c r="F153" s="159">
        <f>+'8'!E153</f>
        <v>2938762.89</v>
      </c>
      <c r="G153" s="82"/>
      <c r="H153" s="82"/>
      <c r="I153" s="7"/>
      <c r="J153" s="7"/>
      <c r="K153" s="7"/>
    </row>
    <row r="154" spans="1:11" ht="36" x14ac:dyDescent="0.35">
      <c r="A154" s="47" t="s">
        <v>168</v>
      </c>
      <c r="B154" s="2">
        <v>723</v>
      </c>
      <c r="C154" s="45" t="s">
        <v>308</v>
      </c>
      <c r="D154" s="45" t="s">
        <v>313</v>
      </c>
      <c r="E154" s="45" t="s">
        <v>18</v>
      </c>
      <c r="F154" s="160">
        <f>+'8'!E154</f>
        <v>2938762.89</v>
      </c>
      <c r="G154" s="82"/>
      <c r="H154" s="82"/>
      <c r="I154" s="7"/>
      <c r="J154" s="7"/>
      <c r="K154" s="7"/>
    </row>
    <row r="155" spans="1:11" ht="36" x14ac:dyDescent="0.35">
      <c r="A155" s="47" t="s">
        <v>169</v>
      </c>
      <c r="B155" s="2">
        <v>723</v>
      </c>
      <c r="C155" s="45" t="s">
        <v>308</v>
      </c>
      <c r="D155" s="45" t="s">
        <v>313</v>
      </c>
      <c r="E155" s="45" t="s">
        <v>127</v>
      </c>
      <c r="F155" s="160">
        <f>+'8'!E155</f>
        <v>2938762.89</v>
      </c>
      <c r="G155" s="82"/>
      <c r="H155" s="82"/>
      <c r="I155" s="7"/>
      <c r="J155" s="7"/>
      <c r="K155" s="7"/>
    </row>
    <row r="156" spans="1:11" x14ac:dyDescent="0.35">
      <c r="A156" s="47" t="s">
        <v>170</v>
      </c>
      <c r="B156" s="2">
        <v>723</v>
      </c>
      <c r="C156" s="45" t="s">
        <v>308</v>
      </c>
      <c r="D156" s="45" t="s">
        <v>313</v>
      </c>
      <c r="E156" s="45" t="s">
        <v>69</v>
      </c>
      <c r="F156" s="160">
        <f>+'8'!E156</f>
        <v>2938762.89</v>
      </c>
      <c r="G156" s="82"/>
      <c r="H156" s="82"/>
      <c r="I156" s="7"/>
      <c r="J156" s="7"/>
      <c r="K156" s="7"/>
    </row>
    <row r="157" spans="1:11" x14ac:dyDescent="0.35">
      <c r="A157" s="53" t="s">
        <v>482</v>
      </c>
      <c r="B157" s="26">
        <v>723</v>
      </c>
      <c r="C157" s="41" t="s">
        <v>308</v>
      </c>
      <c r="D157" s="45" t="s">
        <v>483</v>
      </c>
      <c r="E157" s="41"/>
      <c r="F157" s="159">
        <f>+'8'!E157</f>
        <v>1900000</v>
      </c>
      <c r="G157" s="82"/>
      <c r="H157" s="82"/>
      <c r="I157" s="7"/>
      <c r="J157" s="7"/>
      <c r="K157" s="7"/>
    </row>
    <row r="158" spans="1:11" ht="36" x14ac:dyDescent="0.35">
      <c r="A158" s="47" t="s">
        <v>168</v>
      </c>
      <c r="B158" s="2">
        <v>723</v>
      </c>
      <c r="C158" s="45" t="s">
        <v>308</v>
      </c>
      <c r="D158" s="45" t="s">
        <v>483</v>
      </c>
      <c r="E158" s="45" t="s">
        <v>18</v>
      </c>
      <c r="F158" s="160">
        <f>+'8'!E158</f>
        <v>1900000</v>
      </c>
      <c r="G158" s="82"/>
      <c r="H158" s="82"/>
      <c r="I158" s="7"/>
      <c r="J158" s="7"/>
      <c r="K158" s="7"/>
    </row>
    <row r="159" spans="1:11" ht="36" x14ac:dyDescent="0.35">
      <c r="A159" s="47" t="s">
        <v>169</v>
      </c>
      <c r="B159" s="2">
        <v>723</v>
      </c>
      <c r="C159" s="45" t="s">
        <v>308</v>
      </c>
      <c r="D159" s="45" t="s">
        <v>483</v>
      </c>
      <c r="E159" s="45" t="s">
        <v>127</v>
      </c>
      <c r="F159" s="160">
        <f>+'8'!E159</f>
        <v>1900000</v>
      </c>
      <c r="G159" s="82"/>
      <c r="H159" s="82"/>
      <c r="I159" s="7"/>
      <c r="J159" s="7"/>
      <c r="K159" s="7"/>
    </row>
    <row r="160" spans="1:11" x14ac:dyDescent="0.35">
      <c r="A160" s="47" t="s">
        <v>170</v>
      </c>
      <c r="B160" s="2">
        <v>723</v>
      </c>
      <c r="C160" s="45" t="s">
        <v>308</v>
      </c>
      <c r="D160" s="45" t="s">
        <v>483</v>
      </c>
      <c r="E160" s="45" t="s">
        <v>69</v>
      </c>
      <c r="F160" s="160">
        <f>+'8'!E160</f>
        <v>1900000</v>
      </c>
      <c r="G160" s="82"/>
      <c r="H160" s="82"/>
      <c r="I160" s="7"/>
      <c r="J160" s="7"/>
      <c r="K160" s="7"/>
    </row>
    <row r="161" spans="1:11" s="9" customFormat="1" ht="17.399999999999999" x14ac:dyDescent="0.3">
      <c r="A161" s="46" t="s">
        <v>355</v>
      </c>
      <c r="B161" s="26">
        <v>723</v>
      </c>
      <c r="C161" s="38" t="s">
        <v>356</v>
      </c>
      <c r="D161" s="38"/>
      <c r="E161" s="38"/>
      <c r="F161" s="159">
        <f>+'8'!E161</f>
        <v>60200</v>
      </c>
      <c r="G161" s="86"/>
      <c r="H161" s="86"/>
    </row>
    <row r="162" spans="1:11" s="9" customFormat="1" ht="34.799999999999997" x14ac:dyDescent="0.3">
      <c r="A162" s="46" t="s">
        <v>173</v>
      </c>
      <c r="B162" s="26">
        <v>723</v>
      </c>
      <c r="C162" s="38" t="s">
        <v>354</v>
      </c>
      <c r="D162" s="38"/>
      <c r="E162" s="38"/>
      <c r="F162" s="159">
        <f>+'8'!E162</f>
        <v>60200</v>
      </c>
      <c r="G162" s="86"/>
      <c r="H162" s="86"/>
    </row>
    <row r="163" spans="1:11" x14ac:dyDescent="0.35">
      <c r="A163" s="40" t="s">
        <v>266</v>
      </c>
      <c r="B163" s="26">
        <v>723</v>
      </c>
      <c r="C163" s="41" t="s">
        <v>354</v>
      </c>
      <c r="D163" s="41" t="s">
        <v>267</v>
      </c>
      <c r="E163" s="41"/>
      <c r="F163" s="159">
        <f>+'8'!E163</f>
        <v>60200</v>
      </c>
      <c r="G163" s="82"/>
      <c r="H163" s="82"/>
      <c r="I163" s="7"/>
      <c r="J163" s="7"/>
      <c r="K163" s="7"/>
    </row>
    <row r="164" spans="1:11" ht="36" x14ac:dyDescent="0.35">
      <c r="A164" s="42" t="s">
        <v>268</v>
      </c>
      <c r="B164" s="2">
        <v>723</v>
      </c>
      <c r="C164" s="43" t="s">
        <v>354</v>
      </c>
      <c r="D164" s="43" t="s">
        <v>269</v>
      </c>
      <c r="E164" s="43"/>
      <c r="F164" s="160">
        <f>+'8'!E164</f>
        <v>60200</v>
      </c>
      <c r="G164" s="82"/>
      <c r="H164" s="82"/>
      <c r="I164" s="7"/>
      <c r="J164" s="7"/>
      <c r="K164" s="7"/>
    </row>
    <row r="165" spans="1:11" ht="36" x14ac:dyDescent="0.35">
      <c r="A165" s="44" t="s">
        <v>260</v>
      </c>
      <c r="B165" s="2">
        <v>723</v>
      </c>
      <c r="C165" s="45" t="s">
        <v>354</v>
      </c>
      <c r="D165" s="45" t="s">
        <v>270</v>
      </c>
      <c r="E165" s="45"/>
      <c r="F165" s="160">
        <f>+'8'!E165</f>
        <v>60200</v>
      </c>
      <c r="G165" s="82"/>
      <c r="H165" s="82"/>
      <c r="I165" s="7"/>
      <c r="J165" s="7"/>
      <c r="K165" s="7"/>
    </row>
    <row r="166" spans="1:11" x14ac:dyDescent="0.35">
      <c r="A166" s="44" t="s">
        <v>271</v>
      </c>
      <c r="B166" s="2">
        <v>723</v>
      </c>
      <c r="C166" s="45" t="s">
        <v>354</v>
      </c>
      <c r="D166" s="45" t="s">
        <v>272</v>
      </c>
      <c r="E166" s="45" t="s">
        <v>16</v>
      </c>
      <c r="F166" s="160">
        <f>+'8'!E166</f>
        <v>57200</v>
      </c>
      <c r="G166" s="82"/>
      <c r="H166" s="82"/>
      <c r="I166" s="7"/>
      <c r="J166" s="7"/>
      <c r="K166" s="7"/>
    </row>
    <row r="167" spans="1:11" ht="36" x14ac:dyDescent="0.35">
      <c r="A167" s="44" t="s">
        <v>168</v>
      </c>
      <c r="B167" s="2">
        <v>723</v>
      </c>
      <c r="C167" s="45" t="s">
        <v>354</v>
      </c>
      <c r="D167" s="45" t="s">
        <v>272</v>
      </c>
      <c r="E167" s="45" t="s">
        <v>18</v>
      </c>
      <c r="F167" s="160">
        <f>+'8'!E167</f>
        <v>57200</v>
      </c>
      <c r="G167" s="82"/>
      <c r="H167" s="82"/>
      <c r="I167" s="7"/>
      <c r="J167" s="7"/>
      <c r="K167" s="7"/>
    </row>
    <row r="168" spans="1:11" ht="36" x14ac:dyDescent="0.35">
      <c r="A168" s="44" t="s">
        <v>169</v>
      </c>
      <c r="B168" s="2">
        <v>723</v>
      </c>
      <c r="C168" s="45" t="s">
        <v>354</v>
      </c>
      <c r="D168" s="45" t="s">
        <v>272</v>
      </c>
      <c r="E168" s="45" t="s">
        <v>127</v>
      </c>
      <c r="F168" s="160">
        <f>+'8'!E168</f>
        <v>57200</v>
      </c>
      <c r="G168" s="82"/>
      <c r="H168" s="82"/>
      <c r="I168" s="7"/>
      <c r="J168" s="7"/>
      <c r="K168" s="7"/>
    </row>
    <row r="169" spans="1:11" x14ac:dyDescent="0.35">
      <c r="A169" s="44" t="s">
        <v>170</v>
      </c>
      <c r="B169" s="2">
        <v>723</v>
      </c>
      <c r="C169" s="45" t="s">
        <v>354</v>
      </c>
      <c r="D169" s="45" t="s">
        <v>272</v>
      </c>
      <c r="E169" s="45" t="s">
        <v>69</v>
      </c>
      <c r="F169" s="160">
        <f>+'8'!E169</f>
        <v>57200</v>
      </c>
      <c r="G169" s="82"/>
      <c r="H169" s="82"/>
      <c r="I169" s="7"/>
      <c r="J169" s="7"/>
      <c r="K169" s="7"/>
    </row>
    <row r="170" spans="1:11" ht="36" x14ac:dyDescent="0.35">
      <c r="A170" s="44" t="s">
        <v>352</v>
      </c>
      <c r="B170" s="2">
        <v>723</v>
      </c>
      <c r="C170" s="45" t="s">
        <v>354</v>
      </c>
      <c r="D170" s="45" t="s">
        <v>353</v>
      </c>
      <c r="E170" s="45"/>
      <c r="F170" s="160">
        <f>+'8'!E170</f>
        <v>3000</v>
      </c>
      <c r="G170" s="82"/>
      <c r="H170" s="82"/>
      <c r="I170" s="7"/>
      <c r="J170" s="7"/>
      <c r="K170" s="7"/>
    </row>
    <row r="171" spans="1:11" ht="36" x14ac:dyDescent="0.35">
      <c r="A171" s="44" t="s">
        <v>168</v>
      </c>
      <c r="B171" s="2">
        <v>723</v>
      </c>
      <c r="C171" s="45" t="s">
        <v>354</v>
      </c>
      <c r="D171" s="45" t="s">
        <v>353</v>
      </c>
      <c r="E171" s="45" t="s">
        <v>18</v>
      </c>
      <c r="F171" s="160">
        <f>+'8'!E171</f>
        <v>3000</v>
      </c>
      <c r="G171" s="82"/>
      <c r="H171" s="82"/>
      <c r="I171" s="7"/>
      <c r="J171" s="7"/>
      <c r="K171" s="7"/>
    </row>
    <row r="172" spans="1:11" ht="36" x14ac:dyDescent="0.35">
      <c r="A172" s="44" t="s">
        <v>169</v>
      </c>
      <c r="B172" s="2">
        <v>723</v>
      </c>
      <c r="C172" s="45" t="s">
        <v>354</v>
      </c>
      <c r="D172" s="45" t="s">
        <v>353</v>
      </c>
      <c r="E172" s="45" t="s">
        <v>127</v>
      </c>
      <c r="F172" s="160">
        <f>+'8'!E172</f>
        <v>3000</v>
      </c>
      <c r="G172" s="82"/>
      <c r="H172" s="82"/>
      <c r="I172" s="7"/>
      <c r="J172" s="7"/>
      <c r="K172" s="7"/>
    </row>
    <row r="173" spans="1:11" x14ac:dyDescent="0.35">
      <c r="A173" s="44" t="s">
        <v>170</v>
      </c>
      <c r="B173" s="2">
        <v>723</v>
      </c>
      <c r="C173" s="45" t="s">
        <v>354</v>
      </c>
      <c r="D173" s="45" t="s">
        <v>353</v>
      </c>
      <c r="E173" s="45" t="s">
        <v>69</v>
      </c>
      <c r="F173" s="160">
        <f>+'8'!E173</f>
        <v>3000</v>
      </c>
      <c r="G173" s="82"/>
      <c r="H173" s="82"/>
      <c r="I173" s="7"/>
      <c r="J173" s="7"/>
      <c r="K173" s="7"/>
    </row>
    <row r="174" spans="1:11" x14ac:dyDescent="0.35">
      <c r="A174" s="39" t="s">
        <v>314</v>
      </c>
      <c r="B174" s="26">
        <v>723</v>
      </c>
      <c r="C174" s="38" t="s">
        <v>315</v>
      </c>
      <c r="D174" s="38"/>
      <c r="E174" s="38"/>
      <c r="F174" s="158">
        <f>+'8'!E174</f>
        <v>11318744.800000001</v>
      </c>
      <c r="G174" s="82"/>
      <c r="H174" s="82"/>
      <c r="I174" s="7"/>
      <c r="J174" s="7"/>
      <c r="K174" s="7"/>
    </row>
    <row r="175" spans="1:11" x14ac:dyDescent="0.35">
      <c r="A175" s="39" t="s">
        <v>316</v>
      </c>
      <c r="B175" s="26">
        <v>723</v>
      </c>
      <c r="C175" s="38" t="s">
        <v>317</v>
      </c>
      <c r="D175" s="38"/>
      <c r="E175" s="38"/>
      <c r="F175" s="158">
        <f>+'8'!E175</f>
        <v>11318744.800000001</v>
      </c>
      <c r="G175" s="82"/>
      <c r="H175" s="82"/>
      <c r="I175" s="7"/>
      <c r="J175" s="7"/>
      <c r="K175" s="7"/>
    </row>
    <row r="176" spans="1:11" x14ac:dyDescent="0.35">
      <c r="A176" s="40" t="s">
        <v>368</v>
      </c>
      <c r="B176" s="41">
        <v>723</v>
      </c>
      <c r="C176" s="41" t="s">
        <v>317</v>
      </c>
      <c r="D176" s="41" t="s">
        <v>350</v>
      </c>
      <c r="E176" s="41"/>
      <c r="F176" s="191">
        <f>+'8'!E176</f>
        <v>104167</v>
      </c>
      <c r="G176" s="7"/>
      <c r="H176" s="85"/>
      <c r="I176" s="7"/>
      <c r="J176" s="7"/>
      <c r="K176" s="7"/>
    </row>
    <row r="177" spans="1:11" s="9" customFormat="1" ht="36" x14ac:dyDescent="0.3">
      <c r="A177" s="40" t="s">
        <v>495</v>
      </c>
      <c r="B177" s="41">
        <v>723</v>
      </c>
      <c r="C177" s="41" t="s">
        <v>317</v>
      </c>
      <c r="D177" s="41" t="s">
        <v>496</v>
      </c>
      <c r="E177" s="41"/>
      <c r="F177" s="191">
        <f>+'8'!E177</f>
        <v>104167</v>
      </c>
      <c r="H177" s="205"/>
    </row>
    <row r="178" spans="1:11" s="9" customFormat="1" ht="21" customHeight="1" x14ac:dyDescent="0.3">
      <c r="A178" s="39" t="s">
        <v>498</v>
      </c>
      <c r="B178" s="38">
        <v>723</v>
      </c>
      <c r="C178" s="38" t="s">
        <v>317</v>
      </c>
      <c r="D178" s="38" t="s">
        <v>497</v>
      </c>
      <c r="E178" s="38" t="s">
        <v>16</v>
      </c>
      <c r="F178" s="158">
        <f>+'8'!E178</f>
        <v>104167</v>
      </c>
      <c r="H178" s="205"/>
    </row>
    <row r="179" spans="1:11" ht="36" x14ac:dyDescent="0.35">
      <c r="A179" s="44" t="s">
        <v>169</v>
      </c>
      <c r="B179" s="45">
        <v>723</v>
      </c>
      <c r="C179" s="45" t="s">
        <v>317</v>
      </c>
      <c r="D179" s="45" t="s">
        <v>503</v>
      </c>
      <c r="E179" s="45" t="s">
        <v>127</v>
      </c>
      <c r="F179" s="193">
        <f>+'8'!E179</f>
        <v>104167</v>
      </c>
      <c r="G179" s="7"/>
      <c r="H179" s="85"/>
      <c r="I179" s="7"/>
      <c r="J179" s="7"/>
      <c r="K179" s="7"/>
    </row>
    <row r="180" spans="1:11" ht="36" x14ac:dyDescent="0.35">
      <c r="A180" s="44" t="s">
        <v>337</v>
      </c>
      <c r="B180" s="45">
        <v>723</v>
      </c>
      <c r="C180" s="45" t="s">
        <v>317</v>
      </c>
      <c r="D180" s="45" t="s">
        <v>503</v>
      </c>
      <c r="E180" s="45" t="s">
        <v>76</v>
      </c>
      <c r="F180" s="193">
        <f>+'8'!E180</f>
        <v>49999</v>
      </c>
      <c r="G180" s="7"/>
      <c r="H180" s="85"/>
      <c r="I180" s="7"/>
      <c r="J180" s="7"/>
      <c r="K180" s="7"/>
    </row>
    <row r="181" spans="1:11" x14ac:dyDescent="0.35">
      <c r="A181" s="44" t="s">
        <v>170</v>
      </c>
      <c r="B181" s="45">
        <v>723</v>
      </c>
      <c r="C181" s="45" t="s">
        <v>317</v>
      </c>
      <c r="D181" s="45" t="s">
        <v>503</v>
      </c>
      <c r="E181" s="45" t="s">
        <v>69</v>
      </c>
      <c r="F181" s="193">
        <f>+'8'!E181</f>
        <v>54168</v>
      </c>
      <c r="G181" s="7"/>
      <c r="H181" s="85"/>
      <c r="I181" s="7"/>
      <c r="J181" s="7"/>
      <c r="K181" s="7"/>
    </row>
    <row r="182" spans="1:11" x14ac:dyDescent="0.35">
      <c r="A182" s="40" t="s">
        <v>266</v>
      </c>
      <c r="B182" s="26">
        <v>723</v>
      </c>
      <c r="C182" s="41" t="s">
        <v>317</v>
      </c>
      <c r="D182" s="41" t="s">
        <v>267</v>
      </c>
      <c r="E182" s="41"/>
      <c r="F182" s="160">
        <f>+'8'!E182</f>
        <v>11214577.800000001</v>
      </c>
      <c r="G182" s="82"/>
      <c r="H182" s="82"/>
      <c r="I182" s="7"/>
      <c r="J182" s="7"/>
      <c r="K182" s="7"/>
    </row>
    <row r="183" spans="1:11" ht="36" x14ac:dyDescent="0.35">
      <c r="A183" s="42" t="s">
        <v>268</v>
      </c>
      <c r="B183" s="2">
        <v>723</v>
      </c>
      <c r="C183" s="43" t="s">
        <v>317</v>
      </c>
      <c r="D183" s="43" t="s">
        <v>269</v>
      </c>
      <c r="E183" s="43"/>
      <c r="F183" s="160">
        <f>+'8'!E183</f>
        <v>11214577.800000001</v>
      </c>
      <c r="G183" s="82"/>
      <c r="H183" s="82"/>
      <c r="I183" s="7"/>
      <c r="J183" s="7"/>
      <c r="K183" s="7"/>
    </row>
    <row r="184" spans="1:11" ht="36" x14ac:dyDescent="0.35">
      <c r="A184" s="44" t="s">
        <v>260</v>
      </c>
      <c r="B184" s="2">
        <v>723</v>
      </c>
      <c r="C184" s="45" t="s">
        <v>317</v>
      </c>
      <c r="D184" s="45" t="s">
        <v>270</v>
      </c>
      <c r="E184" s="38"/>
      <c r="F184" s="160">
        <f>+'8'!E184</f>
        <v>11214577.800000001</v>
      </c>
      <c r="G184" s="82"/>
      <c r="H184" s="82"/>
      <c r="I184" s="7"/>
      <c r="J184" s="7"/>
      <c r="K184" s="7"/>
    </row>
    <row r="185" spans="1:11" ht="36" x14ac:dyDescent="0.35">
      <c r="A185" s="44" t="s">
        <v>352</v>
      </c>
      <c r="B185" s="2">
        <v>723</v>
      </c>
      <c r="C185" s="45" t="s">
        <v>317</v>
      </c>
      <c r="D185" s="45" t="s">
        <v>353</v>
      </c>
      <c r="E185" s="45" t="s">
        <v>16</v>
      </c>
      <c r="F185" s="160">
        <f>+'8'!E185</f>
        <v>11214577.800000001</v>
      </c>
      <c r="G185" s="82"/>
      <c r="H185" s="82"/>
      <c r="I185" s="7"/>
      <c r="J185" s="7"/>
      <c r="K185" s="7"/>
    </row>
    <row r="186" spans="1:11" ht="54" x14ac:dyDescent="0.35">
      <c r="A186" s="44" t="s">
        <v>164</v>
      </c>
      <c r="B186" s="2">
        <v>723</v>
      </c>
      <c r="C186" s="45" t="s">
        <v>317</v>
      </c>
      <c r="D186" s="45" t="s">
        <v>353</v>
      </c>
      <c r="E186" s="45" t="s">
        <v>126</v>
      </c>
      <c r="F186" s="160">
        <f>+'8'!E186</f>
        <v>9453000</v>
      </c>
      <c r="G186" s="82"/>
      <c r="H186" s="82"/>
      <c r="I186" s="7"/>
      <c r="J186" s="7"/>
      <c r="K186" s="7"/>
    </row>
    <row r="187" spans="1:11" x14ac:dyDescent="0.35">
      <c r="A187" s="44" t="s">
        <v>174</v>
      </c>
      <c r="B187" s="2">
        <v>723</v>
      </c>
      <c r="C187" s="45" t="s">
        <v>317</v>
      </c>
      <c r="D187" s="45" t="s">
        <v>353</v>
      </c>
      <c r="E187" s="45" t="s">
        <v>122</v>
      </c>
      <c r="F187" s="160">
        <f>+'8'!E187</f>
        <v>9453000</v>
      </c>
      <c r="G187" s="82"/>
      <c r="H187" s="82"/>
      <c r="I187" s="7"/>
      <c r="J187" s="7"/>
      <c r="K187" s="7"/>
    </row>
    <row r="188" spans="1:11" x14ac:dyDescent="0.35">
      <c r="A188" s="44" t="s">
        <v>175</v>
      </c>
      <c r="B188" s="2">
        <v>723</v>
      </c>
      <c r="C188" s="45" t="s">
        <v>317</v>
      </c>
      <c r="D188" s="45" t="s">
        <v>353</v>
      </c>
      <c r="E188" s="45" t="s">
        <v>80</v>
      </c>
      <c r="F188" s="160">
        <f>+'8'!E188</f>
        <v>7260000</v>
      </c>
      <c r="G188" s="82"/>
      <c r="H188" s="82"/>
      <c r="I188" s="7"/>
      <c r="J188" s="7"/>
      <c r="K188" s="7"/>
    </row>
    <row r="189" spans="1:11" ht="36" x14ac:dyDescent="0.35">
      <c r="A189" s="44" t="s">
        <v>414</v>
      </c>
      <c r="B189" s="2">
        <v>723</v>
      </c>
      <c r="C189" s="45" t="s">
        <v>317</v>
      </c>
      <c r="D189" s="45" t="s">
        <v>353</v>
      </c>
      <c r="E189" s="45" t="s">
        <v>121</v>
      </c>
      <c r="F189" s="160">
        <f>+'8'!E189</f>
        <v>2193000</v>
      </c>
      <c r="G189" s="82"/>
      <c r="H189" s="82"/>
      <c r="I189" s="7"/>
      <c r="J189" s="7"/>
      <c r="K189" s="7"/>
    </row>
    <row r="190" spans="1:11" ht="36" x14ac:dyDescent="0.35">
      <c r="A190" s="44" t="s">
        <v>168</v>
      </c>
      <c r="B190" s="2">
        <v>723</v>
      </c>
      <c r="C190" s="45" t="s">
        <v>317</v>
      </c>
      <c r="D190" s="45" t="s">
        <v>353</v>
      </c>
      <c r="E190" s="45" t="s">
        <v>18</v>
      </c>
      <c r="F190" s="160">
        <f>+'8'!E190</f>
        <v>1761577.7999999998</v>
      </c>
      <c r="G190" s="82"/>
      <c r="H190" s="82"/>
      <c r="I190" s="7"/>
      <c r="J190" s="7"/>
      <c r="K190" s="7"/>
    </row>
    <row r="191" spans="1:11" ht="36" x14ac:dyDescent="0.35">
      <c r="A191" s="44" t="s">
        <v>169</v>
      </c>
      <c r="B191" s="2">
        <v>723</v>
      </c>
      <c r="C191" s="45" t="s">
        <v>317</v>
      </c>
      <c r="D191" s="45" t="s">
        <v>353</v>
      </c>
      <c r="E191" s="45" t="s">
        <v>127</v>
      </c>
      <c r="F191" s="160">
        <f>+'8'!E191</f>
        <v>1761577.7999999998</v>
      </c>
      <c r="G191" s="82"/>
      <c r="H191" s="82"/>
      <c r="I191" s="7"/>
      <c r="J191" s="7"/>
      <c r="K191" s="7"/>
    </row>
    <row r="192" spans="1:11" ht="36" x14ac:dyDescent="0.35">
      <c r="A192" s="44" t="s">
        <v>337</v>
      </c>
      <c r="B192" s="2">
        <v>723</v>
      </c>
      <c r="C192" s="45" t="s">
        <v>317</v>
      </c>
      <c r="D192" s="45" t="s">
        <v>353</v>
      </c>
      <c r="E192" s="45" t="s">
        <v>76</v>
      </c>
      <c r="F192" s="160">
        <f>+'8'!E192</f>
        <v>161914.09</v>
      </c>
      <c r="G192" s="82"/>
      <c r="H192" s="82"/>
      <c r="I192" s="7"/>
      <c r="J192" s="7"/>
      <c r="K192" s="7"/>
    </row>
    <row r="193" spans="1:11" x14ac:dyDescent="0.35">
      <c r="A193" s="44" t="s">
        <v>170</v>
      </c>
      <c r="B193" s="2">
        <v>723</v>
      </c>
      <c r="C193" s="45" t="s">
        <v>317</v>
      </c>
      <c r="D193" s="45" t="s">
        <v>353</v>
      </c>
      <c r="E193" s="45" t="s">
        <v>69</v>
      </c>
      <c r="F193" s="160">
        <f>+'8'!E193</f>
        <v>709168.12</v>
      </c>
      <c r="G193" s="82"/>
      <c r="H193" s="82"/>
      <c r="I193" s="7"/>
      <c r="J193" s="7"/>
      <c r="K193" s="7"/>
    </row>
    <row r="194" spans="1:11" x14ac:dyDescent="0.35">
      <c r="A194" s="44" t="s">
        <v>364</v>
      </c>
      <c r="B194" s="2">
        <v>723</v>
      </c>
      <c r="C194" s="45" t="s">
        <v>317</v>
      </c>
      <c r="D194" s="45" t="s">
        <v>353</v>
      </c>
      <c r="E194" s="45" t="s">
        <v>363</v>
      </c>
      <c r="F194" s="160">
        <f>+'8'!E194</f>
        <v>890495.59</v>
      </c>
      <c r="G194" s="82"/>
      <c r="H194" s="82"/>
      <c r="I194" s="7"/>
      <c r="J194" s="7"/>
      <c r="K194" s="7"/>
    </row>
    <row r="195" spans="1:11" x14ac:dyDescent="0.35">
      <c r="A195" s="44" t="s">
        <v>147</v>
      </c>
      <c r="B195" s="2">
        <v>723</v>
      </c>
      <c r="C195" s="45" t="s">
        <v>317</v>
      </c>
      <c r="D195" s="45" t="s">
        <v>353</v>
      </c>
      <c r="E195" s="45" t="s">
        <v>128</v>
      </c>
      <c r="F195" s="160">
        <f>+'8'!E195</f>
        <v>0</v>
      </c>
      <c r="G195" s="82"/>
      <c r="H195" s="82"/>
      <c r="I195" s="7"/>
      <c r="J195" s="7"/>
      <c r="K195" s="7"/>
    </row>
    <row r="196" spans="1:11" x14ac:dyDescent="0.35">
      <c r="A196" s="44" t="s">
        <v>130</v>
      </c>
      <c r="B196" s="2">
        <v>723</v>
      </c>
      <c r="C196" s="45" t="s">
        <v>317</v>
      </c>
      <c r="D196" s="45" t="s">
        <v>353</v>
      </c>
      <c r="E196" s="45" t="s">
        <v>78</v>
      </c>
      <c r="F196" s="160">
        <f>+'8'!E196</f>
        <v>0</v>
      </c>
      <c r="G196" s="82"/>
      <c r="H196" s="82"/>
      <c r="I196" s="7"/>
      <c r="J196" s="7"/>
      <c r="K196" s="7"/>
    </row>
    <row r="197" spans="1:11" x14ac:dyDescent="0.35">
      <c r="A197" s="44" t="s">
        <v>146</v>
      </c>
      <c r="B197" s="2">
        <v>723</v>
      </c>
      <c r="C197" s="45" t="s">
        <v>317</v>
      </c>
      <c r="D197" s="45" t="s">
        <v>353</v>
      </c>
      <c r="E197" s="45" t="s">
        <v>77</v>
      </c>
      <c r="F197" s="160">
        <f>+'8'!E197</f>
        <v>0</v>
      </c>
      <c r="G197" s="82"/>
      <c r="H197" s="82"/>
      <c r="I197" s="7"/>
      <c r="J197" s="7"/>
      <c r="K197" s="7"/>
    </row>
    <row r="198" spans="1:11" x14ac:dyDescent="0.35">
      <c r="A198" s="44" t="s">
        <v>134</v>
      </c>
      <c r="B198" s="2">
        <v>723</v>
      </c>
      <c r="C198" s="45" t="s">
        <v>317</v>
      </c>
      <c r="D198" s="45" t="s">
        <v>353</v>
      </c>
      <c r="E198" s="45" t="s">
        <v>133</v>
      </c>
      <c r="F198" s="160">
        <f>+'8'!E198</f>
        <v>0</v>
      </c>
      <c r="G198" s="82"/>
      <c r="H198" s="82"/>
      <c r="I198" s="7"/>
      <c r="J198" s="7"/>
      <c r="K198" s="7"/>
    </row>
    <row r="199" spans="1:11" x14ac:dyDescent="0.35">
      <c r="A199" s="39" t="s">
        <v>81</v>
      </c>
      <c r="B199" s="26">
        <v>723</v>
      </c>
      <c r="C199" s="38" t="s">
        <v>318</v>
      </c>
      <c r="D199" s="38"/>
      <c r="E199" s="38"/>
      <c r="F199" s="159">
        <f>+'8'!E199</f>
        <v>548568</v>
      </c>
      <c r="G199" s="82"/>
      <c r="H199" s="82"/>
      <c r="I199" s="7"/>
      <c r="J199" s="7"/>
      <c r="K199" s="7"/>
    </row>
    <row r="200" spans="1:11" x14ac:dyDescent="0.35">
      <c r="A200" s="39" t="s">
        <v>319</v>
      </c>
      <c r="B200" s="26">
        <v>723</v>
      </c>
      <c r="C200" s="38" t="s">
        <v>320</v>
      </c>
      <c r="D200" s="38"/>
      <c r="E200" s="38"/>
      <c r="F200" s="159">
        <f>+'8'!E200</f>
        <v>548568</v>
      </c>
      <c r="G200" s="82"/>
      <c r="H200" s="82"/>
      <c r="I200" s="7"/>
      <c r="J200" s="7"/>
      <c r="K200" s="7"/>
    </row>
    <row r="201" spans="1:11" x14ac:dyDescent="0.35">
      <c r="A201" s="40" t="s">
        <v>266</v>
      </c>
      <c r="B201" s="26">
        <v>723</v>
      </c>
      <c r="C201" s="41" t="s">
        <v>320</v>
      </c>
      <c r="D201" s="41" t="s">
        <v>267</v>
      </c>
      <c r="E201" s="41"/>
      <c r="F201" s="159">
        <f>+'8'!E201</f>
        <v>548568</v>
      </c>
      <c r="G201" s="82"/>
      <c r="H201" s="82"/>
      <c r="I201" s="7"/>
      <c r="J201" s="7"/>
      <c r="K201" s="7"/>
    </row>
    <row r="202" spans="1:11" ht="36" x14ac:dyDescent="0.35">
      <c r="A202" s="42" t="s">
        <v>268</v>
      </c>
      <c r="B202" s="2">
        <v>723</v>
      </c>
      <c r="C202" s="43" t="s">
        <v>320</v>
      </c>
      <c r="D202" s="43" t="s">
        <v>269</v>
      </c>
      <c r="E202" s="43"/>
      <c r="F202" s="160">
        <f>+'8'!E202</f>
        <v>548568</v>
      </c>
      <c r="G202" s="82"/>
      <c r="H202" s="82"/>
      <c r="I202" s="7"/>
      <c r="J202" s="7"/>
      <c r="K202" s="7"/>
    </row>
    <row r="203" spans="1:11" ht="36" x14ac:dyDescent="0.35">
      <c r="A203" s="44" t="s">
        <v>260</v>
      </c>
      <c r="B203" s="2">
        <v>723</v>
      </c>
      <c r="C203" s="45" t="s">
        <v>320</v>
      </c>
      <c r="D203" s="45" t="s">
        <v>270</v>
      </c>
      <c r="E203" s="45"/>
      <c r="F203" s="160">
        <f>+'8'!E203</f>
        <v>548568</v>
      </c>
      <c r="G203" s="82"/>
      <c r="H203" s="82"/>
      <c r="I203" s="7"/>
      <c r="J203" s="7"/>
      <c r="K203" s="7"/>
    </row>
    <row r="204" spans="1:11" x14ac:dyDescent="0.35">
      <c r="A204" s="44" t="s">
        <v>321</v>
      </c>
      <c r="B204" s="45">
        <v>723</v>
      </c>
      <c r="C204" s="45" t="s">
        <v>320</v>
      </c>
      <c r="D204" s="45" t="s">
        <v>322</v>
      </c>
      <c r="E204" s="45" t="s">
        <v>16</v>
      </c>
      <c r="F204" s="193">
        <f>+'8'!E204</f>
        <v>548568</v>
      </c>
      <c r="G204" s="82"/>
      <c r="H204" s="82"/>
      <c r="I204" s="7"/>
      <c r="J204" s="7"/>
      <c r="K204" s="7"/>
    </row>
    <row r="205" spans="1:11" x14ac:dyDescent="0.35">
      <c r="A205" s="44" t="s">
        <v>176</v>
      </c>
      <c r="B205" s="45">
        <v>723</v>
      </c>
      <c r="C205" s="45" t="s">
        <v>320</v>
      </c>
      <c r="D205" s="45" t="s">
        <v>322</v>
      </c>
      <c r="E205" s="45" t="s">
        <v>20</v>
      </c>
      <c r="F205" s="193">
        <f>+'8'!E205</f>
        <v>548568</v>
      </c>
      <c r="G205" s="82"/>
      <c r="H205" s="82"/>
      <c r="I205" s="7"/>
      <c r="J205" s="7"/>
      <c r="K205" s="7"/>
    </row>
    <row r="206" spans="1:11" x14ac:dyDescent="0.35">
      <c r="A206" s="44" t="s">
        <v>323</v>
      </c>
      <c r="B206" s="43">
        <v>723</v>
      </c>
      <c r="C206" s="45" t="s">
        <v>320</v>
      </c>
      <c r="D206" s="45" t="s">
        <v>322</v>
      </c>
      <c r="E206" s="45" t="s">
        <v>79</v>
      </c>
      <c r="F206" s="192">
        <f>+'8'!E206</f>
        <v>548568</v>
      </c>
      <c r="G206" s="82"/>
      <c r="H206" s="82"/>
      <c r="I206" s="7"/>
      <c r="J206" s="7"/>
      <c r="K206" s="7"/>
    </row>
    <row r="207" spans="1:11" ht="34.799999999999997" x14ac:dyDescent="0.35">
      <c r="A207" s="39" t="s">
        <v>259</v>
      </c>
      <c r="B207" s="41">
        <v>723</v>
      </c>
      <c r="C207" s="38" t="s">
        <v>324</v>
      </c>
      <c r="D207" s="38"/>
      <c r="E207" s="38"/>
      <c r="F207" s="191">
        <f>+'8'!E207</f>
        <v>5000</v>
      </c>
      <c r="G207" s="82"/>
      <c r="H207" s="82"/>
      <c r="I207" s="7"/>
      <c r="J207" s="7"/>
      <c r="K207" s="7"/>
    </row>
    <row r="208" spans="1:11" x14ac:dyDescent="0.35">
      <c r="A208" s="39" t="s">
        <v>325</v>
      </c>
      <c r="B208" s="38">
        <v>723</v>
      </c>
      <c r="C208" s="38" t="s">
        <v>326</v>
      </c>
      <c r="D208" s="38"/>
      <c r="E208" s="38"/>
      <c r="F208" s="158">
        <f>+'8'!E208</f>
        <v>5000</v>
      </c>
      <c r="G208" s="82"/>
      <c r="H208" s="82"/>
      <c r="I208" s="7"/>
      <c r="J208" s="7"/>
      <c r="K208" s="7"/>
    </row>
    <row r="209" spans="1:11" x14ac:dyDescent="0.35">
      <c r="A209" s="40" t="s">
        <v>266</v>
      </c>
      <c r="B209" s="38">
        <v>723</v>
      </c>
      <c r="C209" s="41" t="s">
        <v>326</v>
      </c>
      <c r="D209" s="41" t="s">
        <v>267</v>
      </c>
      <c r="E209" s="41"/>
      <c r="F209" s="158">
        <f>+'8'!E209</f>
        <v>5000</v>
      </c>
      <c r="G209" s="82"/>
      <c r="H209" s="82"/>
      <c r="I209" s="7"/>
      <c r="J209" s="7"/>
      <c r="K209" s="7"/>
    </row>
    <row r="210" spans="1:11" ht="36" x14ac:dyDescent="0.35">
      <c r="A210" s="42" t="s">
        <v>268</v>
      </c>
      <c r="B210" s="45">
        <v>723</v>
      </c>
      <c r="C210" s="45" t="s">
        <v>326</v>
      </c>
      <c r="D210" s="43" t="s">
        <v>269</v>
      </c>
      <c r="E210" s="45"/>
      <c r="F210" s="193">
        <f>+'8'!E210</f>
        <v>5000</v>
      </c>
      <c r="G210" s="82"/>
      <c r="H210" s="82"/>
      <c r="I210" s="7"/>
      <c r="J210" s="7"/>
      <c r="K210" s="7"/>
    </row>
    <row r="211" spans="1:11" ht="36" x14ac:dyDescent="0.35">
      <c r="A211" s="44" t="s">
        <v>260</v>
      </c>
      <c r="B211" s="45">
        <v>723</v>
      </c>
      <c r="C211" s="45" t="s">
        <v>326</v>
      </c>
      <c r="D211" s="45" t="s">
        <v>270</v>
      </c>
      <c r="E211" s="45"/>
      <c r="F211" s="193">
        <f>+'8'!E211</f>
        <v>5000</v>
      </c>
      <c r="G211" s="82"/>
      <c r="H211" s="82"/>
      <c r="I211" s="7"/>
      <c r="J211" s="7"/>
      <c r="K211" s="7"/>
    </row>
    <row r="212" spans="1:11" x14ac:dyDescent="0.35">
      <c r="A212" s="44" t="s">
        <v>261</v>
      </c>
      <c r="B212" s="45">
        <v>723</v>
      </c>
      <c r="C212" s="45" t="s">
        <v>326</v>
      </c>
      <c r="D212" s="45" t="s">
        <v>327</v>
      </c>
      <c r="E212" s="45" t="s">
        <v>16</v>
      </c>
      <c r="F212" s="193">
        <f>+'8'!E212</f>
        <v>5000</v>
      </c>
      <c r="G212" s="82"/>
      <c r="H212" s="82"/>
      <c r="I212" s="7"/>
      <c r="J212" s="7"/>
      <c r="K212" s="7"/>
    </row>
    <row r="213" spans="1:11" x14ac:dyDescent="0.35">
      <c r="A213" s="44" t="s">
        <v>328</v>
      </c>
      <c r="B213" s="45">
        <v>723</v>
      </c>
      <c r="C213" s="45" t="s">
        <v>326</v>
      </c>
      <c r="D213" s="45" t="s">
        <v>327</v>
      </c>
      <c r="E213" s="45" t="s">
        <v>329</v>
      </c>
      <c r="F213" s="193">
        <f>+'8'!E213</f>
        <v>5000</v>
      </c>
      <c r="G213" s="82"/>
      <c r="H213" s="82"/>
      <c r="I213" s="7"/>
      <c r="J213" s="7"/>
      <c r="K213" s="7"/>
    </row>
    <row r="214" spans="1:11" x14ac:dyDescent="0.35">
      <c r="A214" s="44" t="s">
        <v>261</v>
      </c>
      <c r="B214" s="45">
        <v>723</v>
      </c>
      <c r="C214" s="45" t="s">
        <v>326</v>
      </c>
      <c r="D214" s="45" t="s">
        <v>327</v>
      </c>
      <c r="E214" s="45" t="s">
        <v>262</v>
      </c>
      <c r="F214" s="193">
        <f>+'8'!E214</f>
        <v>5000</v>
      </c>
      <c r="G214" s="82"/>
      <c r="H214" s="82"/>
      <c r="I214" s="7"/>
      <c r="J214" s="7"/>
      <c r="K214" s="7"/>
    </row>
    <row r="215" spans="1:11" ht="34.799999999999997" x14ac:dyDescent="0.35">
      <c r="A215" s="39" t="s">
        <v>415</v>
      </c>
      <c r="B215" s="41">
        <v>723</v>
      </c>
      <c r="C215" s="38" t="s">
        <v>330</v>
      </c>
      <c r="D215" s="38"/>
      <c r="E215" s="38"/>
      <c r="F215" s="191">
        <f>+'8'!E215</f>
        <v>358024.11</v>
      </c>
      <c r="G215" s="82"/>
      <c r="H215" s="82"/>
      <c r="I215" s="7"/>
      <c r="J215" s="7"/>
      <c r="K215" s="7"/>
    </row>
    <row r="216" spans="1:11" x14ac:dyDescent="0.35">
      <c r="A216" s="39" t="s">
        <v>331</v>
      </c>
      <c r="B216" s="41">
        <v>723</v>
      </c>
      <c r="C216" s="38" t="s">
        <v>332</v>
      </c>
      <c r="D216" s="38"/>
      <c r="E216" s="38"/>
      <c r="F216" s="191">
        <f>+'8'!E216</f>
        <v>358024.11</v>
      </c>
      <c r="G216" s="82"/>
      <c r="H216" s="82"/>
      <c r="I216" s="7"/>
      <c r="J216" s="7"/>
      <c r="K216" s="7"/>
    </row>
    <row r="217" spans="1:11" x14ac:dyDescent="0.35">
      <c r="A217" s="40" t="s">
        <v>266</v>
      </c>
      <c r="B217" s="38">
        <v>723</v>
      </c>
      <c r="C217" s="41" t="s">
        <v>332</v>
      </c>
      <c r="D217" s="41" t="s">
        <v>267</v>
      </c>
      <c r="E217" s="41"/>
      <c r="F217" s="158">
        <f>+'8'!E217</f>
        <v>358024.11</v>
      </c>
      <c r="G217" s="82"/>
      <c r="H217" s="82"/>
      <c r="I217" s="7"/>
      <c r="J217" s="7"/>
      <c r="K217" s="7"/>
    </row>
    <row r="218" spans="1:11" ht="36" x14ac:dyDescent="0.35">
      <c r="A218" s="42" t="s">
        <v>268</v>
      </c>
      <c r="B218" s="45">
        <v>723</v>
      </c>
      <c r="C218" s="43" t="s">
        <v>332</v>
      </c>
      <c r="D218" s="43" t="s">
        <v>269</v>
      </c>
      <c r="E218" s="43"/>
      <c r="F218" s="193">
        <f>+'8'!E218</f>
        <v>358024.11</v>
      </c>
      <c r="G218" s="82"/>
      <c r="H218" s="82"/>
      <c r="I218" s="7"/>
      <c r="J218" s="7"/>
      <c r="K218" s="7"/>
    </row>
    <row r="219" spans="1:11" ht="36" x14ac:dyDescent="0.35">
      <c r="A219" s="44" t="s">
        <v>260</v>
      </c>
      <c r="B219" s="45">
        <v>723</v>
      </c>
      <c r="C219" s="45" t="s">
        <v>332</v>
      </c>
      <c r="D219" s="45" t="s">
        <v>270</v>
      </c>
      <c r="E219" s="45"/>
      <c r="F219" s="193">
        <f>+'8'!E219</f>
        <v>358024.11</v>
      </c>
      <c r="G219" s="82"/>
      <c r="H219" s="82"/>
      <c r="I219" s="7"/>
      <c r="J219" s="7"/>
      <c r="K219" s="7"/>
    </row>
    <row r="220" spans="1:11" x14ac:dyDescent="0.35">
      <c r="A220" s="44" t="s">
        <v>333</v>
      </c>
      <c r="B220" s="45">
        <v>723</v>
      </c>
      <c r="C220" s="45" t="s">
        <v>332</v>
      </c>
      <c r="D220" s="45" t="s">
        <v>334</v>
      </c>
      <c r="E220" s="45" t="s">
        <v>16</v>
      </c>
      <c r="F220" s="193">
        <f>+'8'!E220</f>
        <v>358024.11</v>
      </c>
      <c r="G220" s="82"/>
      <c r="H220" s="82"/>
      <c r="I220" s="7"/>
      <c r="J220" s="7"/>
      <c r="K220" s="7"/>
    </row>
    <row r="221" spans="1:11" x14ac:dyDescent="0.35">
      <c r="A221" s="44" t="s">
        <v>335</v>
      </c>
      <c r="B221" s="45">
        <v>723</v>
      </c>
      <c r="C221" s="45" t="s">
        <v>332</v>
      </c>
      <c r="D221" s="45" t="s">
        <v>334</v>
      </c>
      <c r="E221" s="45" t="s">
        <v>129</v>
      </c>
      <c r="F221" s="193">
        <f>+'8'!E221</f>
        <v>358024.11</v>
      </c>
      <c r="G221" s="82"/>
      <c r="H221" s="82"/>
      <c r="I221" s="7"/>
      <c r="J221" s="7"/>
      <c r="K221" s="7"/>
    </row>
    <row r="222" spans="1:11" ht="18.600000000000001" thickBot="1" x14ac:dyDescent="0.4">
      <c r="A222" s="54" t="s">
        <v>333</v>
      </c>
      <c r="B222" s="45">
        <v>723</v>
      </c>
      <c r="C222" s="55" t="s">
        <v>332</v>
      </c>
      <c r="D222" s="55" t="s">
        <v>334</v>
      </c>
      <c r="E222" s="55" t="s">
        <v>74</v>
      </c>
      <c r="F222" s="193">
        <f>+'8'!E222</f>
        <v>358024.11</v>
      </c>
      <c r="G222" s="82"/>
      <c r="H222" s="82"/>
      <c r="I222" s="7"/>
      <c r="J222" s="7"/>
      <c r="K222" s="7"/>
    </row>
  </sheetData>
  <mergeCells count="2">
    <mergeCell ref="A4:F4"/>
    <mergeCell ref="A2:F2"/>
  </mergeCells>
  <pageMargins left="0.70866141732283472" right="0.2" top="0.74803149606299213" bottom="0.74803149606299213" header="0.31496062992125984" footer="0.31496062992125984"/>
  <pageSetup paperSize="9" scale="52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2"/>
  <sheetViews>
    <sheetView zoomScale="60" zoomScaleNormal="60" workbookViewId="0">
      <pane ySplit="7" topLeftCell="A91" activePane="bottomLeft" state="frozen"/>
      <selection activeCell="G56" sqref="G56"/>
      <selection pane="bottomLeft" activeCell="A2" sqref="A2:G2"/>
    </sheetView>
  </sheetViews>
  <sheetFormatPr defaultColWidth="9.109375" defaultRowHeight="18" x14ac:dyDescent="0.35"/>
  <cols>
    <col min="1" max="1" width="89.44140625" style="7" customWidth="1"/>
    <col min="2" max="2" width="13.5546875" style="7" customWidth="1"/>
    <col min="3" max="3" width="15.21875" style="24" customWidth="1"/>
    <col min="4" max="4" width="18.109375" style="24" customWidth="1"/>
    <col min="5" max="5" width="12" style="24" customWidth="1"/>
    <col min="6" max="7" width="23.5546875" style="24" customWidth="1"/>
    <col min="8" max="9" width="15.5546875" style="82" customWidth="1"/>
    <col min="10" max="11" width="9.109375" style="82"/>
    <col min="12" max="16384" width="9.109375" style="7"/>
  </cols>
  <sheetData>
    <row r="1" spans="1:7" x14ac:dyDescent="0.35">
      <c r="G1" s="27" t="s">
        <v>254</v>
      </c>
    </row>
    <row r="2" spans="1:7" ht="37.799999999999997" customHeight="1" x14ac:dyDescent="0.35">
      <c r="A2" s="218" t="s">
        <v>504</v>
      </c>
      <c r="B2" s="218"/>
      <c r="C2" s="218"/>
      <c r="D2" s="218"/>
      <c r="E2" s="218"/>
      <c r="F2" s="218"/>
      <c r="G2" s="218"/>
    </row>
    <row r="4" spans="1:7" ht="33" customHeight="1" x14ac:dyDescent="0.35">
      <c r="A4" s="231" t="s">
        <v>481</v>
      </c>
      <c r="B4" s="231"/>
      <c r="C4" s="231"/>
      <c r="D4" s="231"/>
      <c r="E4" s="231"/>
      <c r="F4" s="231"/>
      <c r="G4" s="231"/>
    </row>
    <row r="5" spans="1:7" ht="18.600000000000001" thickBot="1" x14ac:dyDescent="0.4">
      <c r="A5" s="9"/>
      <c r="B5" s="9"/>
      <c r="C5" s="131"/>
      <c r="D5" s="102"/>
      <c r="E5" s="102"/>
      <c r="F5" s="102"/>
      <c r="G5" s="188" t="s">
        <v>453</v>
      </c>
    </row>
    <row r="6" spans="1:7" ht="18.600000000000001" thickBot="1" x14ac:dyDescent="0.4">
      <c r="A6" s="79" t="s">
        <v>0</v>
      </c>
      <c r="B6" s="87"/>
      <c r="C6" s="80" t="s">
        <v>265</v>
      </c>
      <c r="D6" s="80" t="s">
        <v>119</v>
      </c>
      <c r="E6" s="80" t="s">
        <v>118</v>
      </c>
      <c r="F6" s="81" t="s">
        <v>371</v>
      </c>
      <c r="G6" s="81" t="s">
        <v>465</v>
      </c>
    </row>
    <row r="7" spans="1:7" ht="34.799999999999997" x14ac:dyDescent="0.35">
      <c r="A7" s="194" t="s">
        <v>14</v>
      </c>
      <c r="B7" s="123">
        <v>723</v>
      </c>
      <c r="C7" s="171"/>
      <c r="D7" s="139"/>
      <c r="E7" s="139"/>
      <c r="F7" s="198">
        <f>+'9'!E7</f>
        <v>73313685.170000002</v>
      </c>
      <c r="G7" s="198">
        <f>+'9'!F7</f>
        <v>73904365.170000002</v>
      </c>
    </row>
    <row r="8" spans="1:7" x14ac:dyDescent="0.35">
      <c r="A8" s="37" t="s">
        <v>15</v>
      </c>
      <c r="B8" s="26">
        <v>723</v>
      </c>
      <c r="C8" s="38" t="s">
        <v>263</v>
      </c>
      <c r="D8" s="38"/>
      <c r="E8" s="38"/>
      <c r="F8" s="158">
        <f>+'9'!E8</f>
        <v>16274395.169999998</v>
      </c>
      <c r="G8" s="158">
        <f>+'9'!F8</f>
        <v>16274395.169999998</v>
      </c>
    </row>
    <row r="9" spans="1:7" ht="34.799999999999997" x14ac:dyDescent="0.35">
      <c r="A9" s="39" t="s">
        <v>338</v>
      </c>
      <c r="B9" s="26">
        <v>723</v>
      </c>
      <c r="C9" s="38" t="s">
        <v>264</v>
      </c>
      <c r="D9" s="38"/>
      <c r="E9" s="38"/>
      <c r="F9" s="158">
        <f>+'9'!E9</f>
        <v>2614088.2999999998</v>
      </c>
      <c r="G9" s="158">
        <f>+'9'!F9</f>
        <v>2614088.2999999998</v>
      </c>
    </row>
    <row r="10" spans="1:7" x14ac:dyDescent="0.35">
      <c r="A10" s="40" t="s">
        <v>266</v>
      </c>
      <c r="B10" s="26">
        <v>723</v>
      </c>
      <c r="C10" s="41" t="s">
        <v>264</v>
      </c>
      <c r="D10" s="41" t="s">
        <v>267</v>
      </c>
      <c r="E10" s="41"/>
      <c r="F10" s="191">
        <f>+'9'!E10</f>
        <v>2614088.2999999998</v>
      </c>
      <c r="G10" s="191">
        <f>+'9'!F10</f>
        <v>2614088.2999999998</v>
      </c>
    </row>
    <row r="11" spans="1:7" ht="36" x14ac:dyDescent="0.35">
      <c r="A11" s="42" t="s">
        <v>268</v>
      </c>
      <c r="B11" s="2">
        <v>723</v>
      </c>
      <c r="C11" s="43" t="s">
        <v>264</v>
      </c>
      <c r="D11" s="43" t="s">
        <v>269</v>
      </c>
      <c r="E11" s="43"/>
      <c r="F11" s="192">
        <f>+'9'!E11</f>
        <v>2614088.2999999998</v>
      </c>
      <c r="G11" s="192">
        <f>+'9'!F11</f>
        <v>2614088.2999999998</v>
      </c>
    </row>
    <row r="12" spans="1:7" ht="36" x14ac:dyDescent="0.35">
      <c r="A12" s="44" t="s">
        <v>260</v>
      </c>
      <c r="B12" s="2">
        <v>723</v>
      </c>
      <c r="C12" s="45" t="s">
        <v>264</v>
      </c>
      <c r="D12" s="45" t="s">
        <v>270</v>
      </c>
      <c r="E12" s="45"/>
      <c r="F12" s="193">
        <f>+'9'!E12</f>
        <v>2614088.2999999998</v>
      </c>
      <c r="G12" s="193">
        <f>+'9'!F12</f>
        <v>2614088.2999999998</v>
      </c>
    </row>
    <row r="13" spans="1:7" x14ac:dyDescent="0.35">
      <c r="A13" s="44" t="s">
        <v>271</v>
      </c>
      <c r="B13" s="2">
        <v>723</v>
      </c>
      <c r="C13" s="45" t="s">
        <v>264</v>
      </c>
      <c r="D13" s="45" t="s">
        <v>272</v>
      </c>
      <c r="E13" s="45"/>
      <c r="F13" s="193">
        <f>+'9'!E13</f>
        <v>2614088.2999999998</v>
      </c>
      <c r="G13" s="193">
        <f>+'9'!F13</f>
        <v>2614088.2999999998</v>
      </c>
    </row>
    <row r="14" spans="1:7" ht="54" x14ac:dyDescent="0.35">
      <c r="A14" s="44" t="s">
        <v>164</v>
      </c>
      <c r="B14" s="2">
        <v>723</v>
      </c>
      <c r="C14" s="45" t="s">
        <v>264</v>
      </c>
      <c r="D14" s="45" t="s">
        <v>272</v>
      </c>
      <c r="E14" s="45" t="s">
        <v>126</v>
      </c>
      <c r="F14" s="193">
        <f>+'9'!E14</f>
        <v>2614088.2999999998</v>
      </c>
      <c r="G14" s="193">
        <f>+'9'!F14</f>
        <v>2614088.2999999998</v>
      </c>
    </row>
    <row r="15" spans="1:7" x14ac:dyDescent="0.35">
      <c r="A15" s="44" t="s">
        <v>165</v>
      </c>
      <c r="B15" s="2">
        <v>723</v>
      </c>
      <c r="C15" s="45" t="s">
        <v>264</v>
      </c>
      <c r="D15" s="45" t="s">
        <v>272</v>
      </c>
      <c r="E15" s="45" t="s">
        <v>101</v>
      </c>
      <c r="F15" s="193">
        <f>+'9'!E15</f>
        <v>2614088.2999999998</v>
      </c>
      <c r="G15" s="193">
        <f>+'9'!F15</f>
        <v>2614088.2999999998</v>
      </c>
    </row>
    <row r="16" spans="1:7" x14ac:dyDescent="0.35">
      <c r="A16" s="44" t="s">
        <v>166</v>
      </c>
      <c r="B16" s="2">
        <v>723</v>
      </c>
      <c r="C16" s="45" t="s">
        <v>264</v>
      </c>
      <c r="D16" s="45" t="s">
        <v>272</v>
      </c>
      <c r="E16" s="45" t="s">
        <v>72</v>
      </c>
      <c r="F16" s="193">
        <f>+'9'!E16</f>
        <v>2024413</v>
      </c>
      <c r="G16" s="193">
        <f>+'9'!F16</f>
        <v>2024413</v>
      </c>
    </row>
    <row r="17" spans="1:7" ht="54" x14ac:dyDescent="0.35">
      <c r="A17" s="44" t="s">
        <v>167</v>
      </c>
      <c r="B17" s="2">
        <v>723</v>
      </c>
      <c r="C17" s="45" t="s">
        <v>264</v>
      </c>
      <c r="D17" s="45" t="s">
        <v>272</v>
      </c>
      <c r="E17" s="45" t="s">
        <v>120</v>
      </c>
      <c r="F17" s="193">
        <f>+'9'!E17</f>
        <v>589675.30000000005</v>
      </c>
      <c r="G17" s="193">
        <f>+'9'!F17</f>
        <v>589675.30000000005</v>
      </c>
    </row>
    <row r="18" spans="1:7" ht="52.2" x14ac:dyDescent="0.35">
      <c r="A18" s="39" t="s">
        <v>38</v>
      </c>
      <c r="B18" s="26">
        <v>723</v>
      </c>
      <c r="C18" s="38" t="s">
        <v>273</v>
      </c>
      <c r="D18" s="38"/>
      <c r="E18" s="38"/>
      <c r="F18" s="158">
        <f>+'9'!E18</f>
        <v>13560306.869999999</v>
      </c>
      <c r="G18" s="158">
        <f>+'9'!F18</f>
        <v>13560306.869999999</v>
      </c>
    </row>
    <row r="19" spans="1:7" x14ac:dyDescent="0.35">
      <c r="A19" s="40" t="s">
        <v>266</v>
      </c>
      <c r="B19" s="26">
        <v>723</v>
      </c>
      <c r="C19" s="41" t="s">
        <v>273</v>
      </c>
      <c r="D19" s="41" t="s">
        <v>267</v>
      </c>
      <c r="E19" s="41"/>
      <c r="F19" s="191">
        <f>+'9'!E19</f>
        <v>13560306.869999999</v>
      </c>
      <c r="G19" s="191">
        <f>+'9'!F19</f>
        <v>13560306.869999999</v>
      </c>
    </row>
    <row r="20" spans="1:7" ht="36" x14ac:dyDescent="0.35">
      <c r="A20" s="42" t="s">
        <v>268</v>
      </c>
      <c r="B20" s="2">
        <v>723</v>
      </c>
      <c r="C20" s="43" t="s">
        <v>273</v>
      </c>
      <c r="D20" s="43" t="s">
        <v>269</v>
      </c>
      <c r="E20" s="43"/>
      <c r="F20" s="192">
        <f>+'9'!E20</f>
        <v>13559606.869999999</v>
      </c>
      <c r="G20" s="192">
        <f>+'9'!F20</f>
        <v>13559606.869999999</v>
      </c>
    </row>
    <row r="21" spans="1:7" ht="36" x14ac:dyDescent="0.35">
      <c r="A21" s="44" t="s">
        <v>260</v>
      </c>
      <c r="B21" s="2">
        <v>723</v>
      </c>
      <c r="C21" s="45" t="s">
        <v>273</v>
      </c>
      <c r="D21" s="45" t="s">
        <v>270</v>
      </c>
      <c r="E21" s="45"/>
      <c r="F21" s="193">
        <f>+'9'!E21</f>
        <v>13559606.869999999</v>
      </c>
      <c r="G21" s="193">
        <f>+'9'!F21</f>
        <v>13559606.869999999</v>
      </c>
    </row>
    <row r="22" spans="1:7" x14ac:dyDescent="0.35">
      <c r="A22" s="44" t="s">
        <v>271</v>
      </c>
      <c r="B22" s="2">
        <v>723</v>
      </c>
      <c r="C22" s="45" t="s">
        <v>273</v>
      </c>
      <c r="D22" s="45" t="s">
        <v>272</v>
      </c>
      <c r="E22" s="45"/>
      <c r="F22" s="193">
        <f>+'9'!E22</f>
        <v>13559606.869999999</v>
      </c>
      <c r="G22" s="193">
        <f>+'9'!F22</f>
        <v>13559606.869999999</v>
      </c>
    </row>
    <row r="23" spans="1:7" ht="54" x14ac:dyDescent="0.35">
      <c r="A23" s="44" t="s">
        <v>164</v>
      </c>
      <c r="B23" s="2">
        <v>723</v>
      </c>
      <c r="C23" s="45" t="s">
        <v>273</v>
      </c>
      <c r="D23" s="45" t="s">
        <v>272</v>
      </c>
      <c r="E23" s="45" t="s">
        <v>126</v>
      </c>
      <c r="F23" s="193">
        <f>+'9'!E23</f>
        <v>13559606.869999999</v>
      </c>
      <c r="G23" s="193">
        <f>+'9'!F23</f>
        <v>13559606.869999999</v>
      </c>
    </row>
    <row r="24" spans="1:7" x14ac:dyDescent="0.35">
      <c r="A24" s="44" t="s">
        <v>165</v>
      </c>
      <c r="B24" s="2">
        <v>723</v>
      </c>
      <c r="C24" s="45" t="s">
        <v>273</v>
      </c>
      <c r="D24" s="45" t="s">
        <v>272</v>
      </c>
      <c r="E24" s="45" t="s">
        <v>101</v>
      </c>
      <c r="F24" s="193">
        <f>+'9'!E24</f>
        <v>13559606.869999999</v>
      </c>
      <c r="G24" s="193">
        <f>+'9'!F24</f>
        <v>13559606.869999999</v>
      </c>
    </row>
    <row r="25" spans="1:7" x14ac:dyDescent="0.35">
      <c r="A25" s="44" t="s">
        <v>166</v>
      </c>
      <c r="B25" s="2">
        <v>723</v>
      </c>
      <c r="C25" s="45" t="s">
        <v>273</v>
      </c>
      <c r="D25" s="45" t="s">
        <v>272</v>
      </c>
      <c r="E25" s="45" t="s">
        <v>72</v>
      </c>
      <c r="F25" s="193">
        <f>+'9'!E25</f>
        <v>10414444.6</v>
      </c>
      <c r="G25" s="193">
        <f>+'9'!F25</f>
        <v>10414444.6</v>
      </c>
    </row>
    <row r="26" spans="1:7" ht="36" x14ac:dyDescent="0.35">
      <c r="A26" s="44" t="s">
        <v>336</v>
      </c>
      <c r="B26" s="2">
        <v>723</v>
      </c>
      <c r="C26" s="45" t="s">
        <v>273</v>
      </c>
      <c r="D26" s="45" t="s">
        <v>272</v>
      </c>
      <c r="E26" s="45" t="s">
        <v>142</v>
      </c>
      <c r="F26" s="193">
        <f>+'9'!E26</f>
        <v>0</v>
      </c>
      <c r="G26" s="193">
        <f>+'9'!F26</f>
        <v>0</v>
      </c>
    </row>
    <row r="27" spans="1:7" ht="54" x14ac:dyDescent="0.35">
      <c r="A27" s="44" t="s">
        <v>167</v>
      </c>
      <c r="B27" s="2">
        <v>723</v>
      </c>
      <c r="C27" s="45" t="s">
        <v>273</v>
      </c>
      <c r="D27" s="45" t="s">
        <v>272</v>
      </c>
      <c r="E27" s="45" t="s">
        <v>120</v>
      </c>
      <c r="F27" s="193">
        <f>+'9'!E27</f>
        <v>3145162.27</v>
      </c>
      <c r="G27" s="193">
        <f>+'9'!F27</f>
        <v>3145162.27</v>
      </c>
    </row>
    <row r="28" spans="1:7" ht="36" x14ac:dyDescent="0.35">
      <c r="A28" s="44" t="s">
        <v>168</v>
      </c>
      <c r="B28" s="2">
        <v>723</v>
      </c>
      <c r="C28" s="45" t="s">
        <v>273</v>
      </c>
      <c r="D28" s="45" t="s">
        <v>272</v>
      </c>
      <c r="E28" s="45" t="s">
        <v>18</v>
      </c>
      <c r="F28" s="193">
        <f>+'9'!E28</f>
        <v>0</v>
      </c>
      <c r="G28" s="193">
        <f>+'9'!F28</f>
        <v>0</v>
      </c>
    </row>
    <row r="29" spans="1:7" ht="36" x14ac:dyDescent="0.35">
      <c r="A29" s="44" t="s">
        <v>169</v>
      </c>
      <c r="B29" s="2">
        <v>723</v>
      </c>
      <c r="C29" s="45" t="s">
        <v>273</v>
      </c>
      <c r="D29" s="45" t="s">
        <v>272</v>
      </c>
      <c r="E29" s="45" t="s">
        <v>127</v>
      </c>
      <c r="F29" s="193">
        <f>+'9'!E29</f>
        <v>0</v>
      </c>
      <c r="G29" s="193">
        <f>+'9'!F29</f>
        <v>0</v>
      </c>
    </row>
    <row r="30" spans="1:7" ht="36" x14ac:dyDescent="0.35">
      <c r="A30" s="44" t="s">
        <v>337</v>
      </c>
      <c r="B30" s="2">
        <v>723</v>
      </c>
      <c r="C30" s="45" t="s">
        <v>273</v>
      </c>
      <c r="D30" s="45" t="s">
        <v>272</v>
      </c>
      <c r="E30" s="45" t="s">
        <v>76</v>
      </c>
      <c r="F30" s="193">
        <f>+'9'!E30</f>
        <v>0</v>
      </c>
      <c r="G30" s="193">
        <f>+'9'!F30</f>
        <v>0</v>
      </c>
    </row>
    <row r="31" spans="1:7" x14ac:dyDescent="0.35">
      <c r="A31" s="44" t="s">
        <v>170</v>
      </c>
      <c r="B31" s="2">
        <v>723</v>
      </c>
      <c r="C31" s="45" t="s">
        <v>273</v>
      </c>
      <c r="D31" s="45" t="s">
        <v>272</v>
      </c>
      <c r="E31" s="45" t="s">
        <v>69</v>
      </c>
      <c r="F31" s="193">
        <f>+'9'!E31</f>
        <v>0</v>
      </c>
      <c r="G31" s="193">
        <f>+'9'!F31</f>
        <v>0</v>
      </c>
    </row>
    <row r="32" spans="1:7" x14ac:dyDescent="0.35">
      <c r="A32" s="44" t="s">
        <v>364</v>
      </c>
      <c r="B32" s="2">
        <v>723</v>
      </c>
      <c r="C32" s="45" t="s">
        <v>273</v>
      </c>
      <c r="D32" s="45" t="s">
        <v>272</v>
      </c>
      <c r="E32" s="45" t="s">
        <v>363</v>
      </c>
      <c r="F32" s="193">
        <f>+'9'!E32</f>
        <v>0</v>
      </c>
      <c r="G32" s="193">
        <f>+'9'!F32</f>
        <v>0</v>
      </c>
    </row>
    <row r="33" spans="1:7" x14ac:dyDescent="0.35">
      <c r="A33" s="44" t="s">
        <v>147</v>
      </c>
      <c r="B33" s="2">
        <v>723</v>
      </c>
      <c r="C33" s="45" t="s">
        <v>273</v>
      </c>
      <c r="D33" s="45" t="s">
        <v>272</v>
      </c>
      <c r="E33" s="45" t="s">
        <v>128</v>
      </c>
      <c r="F33" s="193">
        <f>+'9'!E33</f>
        <v>0</v>
      </c>
      <c r="G33" s="193">
        <f>+'9'!F33</f>
        <v>0</v>
      </c>
    </row>
    <row r="34" spans="1:7" x14ac:dyDescent="0.35">
      <c r="A34" s="44" t="s">
        <v>130</v>
      </c>
      <c r="B34" s="2">
        <v>723</v>
      </c>
      <c r="C34" s="45" t="s">
        <v>273</v>
      </c>
      <c r="D34" s="45" t="s">
        <v>272</v>
      </c>
      <c r="E34" s="45" t="s">
        <v>78</v>
      </c>
      <c r="F34" s="193">
        <f>+'9'!E34</f>
        <v>0</v>
      </c>
      <c r="G34" s="193">
        <f>+'9'!F34</f>
        <v>0</v>
      </c>
    </row>
    <row r="35" spans="1:7" x14ac:dyDescent="0.35">
      <c r="A35" s="44" t="s">
        <v>146</v>
      </c>
      <c r="B35" s="2">
        <v>723</v>
      </c>
      <c r="C35" s="45" t="s">
        <v>273</v>
      </c>
      <c r="D35" s="45" t="s">
        <v>272</v>
      </c>
      <c r="E35" s="45" t="s">
        <v>77</v>
      </c>
      <c r="F35" s="193">
        <f>+'9'!E35</f>
        <v>0</v>
      </c>
      <c r="G35" s="193">
        <f>+'9'!F35</f>
        <v>0</v>
      </c>
    </row>
    <row r="36" spans="1:7" x14ac:dyDescent="0.35">
      <c r="A36" s="44" t="s">
        <v>134</v>
      </c>
      <c r="B36" s="2">
        <v>723</v>
      </c>
      <c r="C36" s="45" t="s">
        <v>273</v>
      </c>
      <c r="D36" s="45" t="s">
        <v>272</v>
      </c>
      <c r="E36" s="45" t="s">
        <v>133</v>
      </c>
      <c r="F36" s="193">
        <f>+'9'!E36</f>
        <v>0</v>
      </c>
      <c r="G36" s="193">
        <f>+'9'!F36</f>
        <v>0</v>
      </c>
    </row>
    <row r="37" spans="1:7" ht="36" x14ac:dyDescent="0.35">
      <c r="A37" s="42" t="s">
        <v>275</v>
      </c>
      <c r="B37" s="2">
        <v>723</v>
      </c>
      <c r="C37" s="45" t="s">
        <v>273</v>
      </c>
      <c r="D37" s="43" t="s">
        <v>276</v>
      </c>
      <c r="E37" s="43" t="s">
        <v>16</v>
      </c>
      <c r="F37" s="192">
        <f>+'9'!E37</f>
        <v>700</v>
      </c>
      <c r="G37" s="192">
        <f>+'9'!F37</f>
        <v>700</v>
      </c>
    </row>
    <row r="38" spans="1:7" ht="90" x14ac:dyDescent="0.35">
      <c r="A38" s="44" t="s">
        <v>277</v>
      </c>
      <c r="B38" s="2">
        <v>723</v>
      </c>
      <c r="C38" s="45" t="s">
        <v>273</v>
      </c>
      <c r="D38" s="45" t="s">
        <v>278</v>
      </c>
      <c r="E38" s="45"/>
      <c r="F38" s="193">
        <f>+'9'!E38</f>
        <v>700</v>
      </c>
      <c r="G38" s="193">
        <f>+'9'!F38</f>
        <v>700</v>
      </c>
    </row>
    <row r="39" spans="1:7" ht="36" x14ac:dyDescent="0.35">
      <c r="A39" s="44" t="s">
        <v>168</v>
      </c>
      <c r="B39" s="2">
        <v>723</v>
      </c>
      <c r="C39" s="45" t="s">
        <v>273</v>
      </c>
      <c r="D39" s="45" t="s">
        <v>278</v>
      </c>
      <c r="E39" s="45" t="s">
        <v>18</v>
      </c>
      <c r="F39" s="193">
        <f>+'9'!E39</f>
        <v>700</v>
      </c>
      <c r="G39" s="193">
        <f>+'9'!F39</f>
        <v>700</v>
      </c>
    </row>
    <row r="40" spans="1:7" ht="36" x14ac:dyDescent="0.35">
      <c r="A40" s="44" t="s">
        <v>169</v>
      </c>
      <c r="B40" s="2">
        <v>723</v>
      </c>
      <c r="C40" s="45" t="s">
        <v>273</v>
      </c>
      <c r="D40" s="45" t="s">
        <v>278</v>
      </c>
      <c r="E40" s="45" t="s">
        <v>127</v>
      </c>
      <c r="F40" s="193">
        <f>+'9'!E40</f>
        <v>700</v>
      </c>
      <c r="G40" s="193">
        <f>+'9'!F40</f>
        <v>700</v>
      </c>
    </row>
    <row r="41" spans="1:7" x14ac:dyDescent="0.35">
      <c r="A41" s="44" t="s">
        <v>170</v>
      </c>
      <c r="B41" s="2">
        <v>723</v>
      </c>
      <c r="C41" s="45" t="s">
        <v>273</v>
      </c>
      <c r="D41" s="45" t="s">
        <v>278</v>
      </c>
      <c r="E41" s="45" t="s">
        <v>69</v>
      </c>
      <c r="F41" s="193">
        <f>+'9'!E41</f>
        <v>700</v>
      </c>
      <c r="G41" s="193">
        <f>+'9'!F41</f>
        <v>700</v>
      </c>
    </row>
    <row r="42" spans="1:7" hidden="1" x14ac:dyDescent="0.35">
      <c r="A42" s="39" t="s">
        <v>26</v>
      </c>
      <c r="B42" s="26">
        <v>723</v>
      </c>
      <c r="C42" s="38" t="s">
        <v>279</v>
      </c>
      <c r="D42" s="38"/>
      <c r="E42" s="49"/>
      <c r="F42" s="158">
        <f>+'9'!E42</f>
        <v>0</v>
      </c>
      <c r="G42" s="158">
        <f>+'9'!F42</f>
        <v>0</v>
      </c>
    </row>
    <row r="43" spans="1:7" hidden="1" x14ac:dyDescent="0.35">
      <c r="A43" s="42" t="s">
        <v>266</v>
      </c>
      <c r="B43" s="2">
        <v>723</v>
      </c>
      <c r="C43" s="43" t="s">
        <v>279</v>
      </c>
      <c r="D43" s="43" t="s">
        <v>267</v>
      </c>
      <c r="E43" s="48"/>
      <c r="F43" s="192">
        <f>+'9'!E43</f>
        <v>0</v>
      </c>
      <c r="G43" s="192">
        <f>+'9'!F43</f>
        <v>0</v>
      </c>
    </row>
    <row r="44" spans="1:7" ht="36" hidden="1" x14ac:dyDescent="0.35">
      <c r="A44" s="42" t="s">
        <v>268</v>
      </c>
      <c r="B44" s="2">
        <v>723</v>
      </c>
      <c r="C44" s="43" t="s">
        <v>279</v>
      </c>
      <c r="D44" s="43" t="s">
        <v>269</v>
      </c>
      <c r="E44" s="48"/>
      <c r="F44" s="192">
        <f>+'9'!E44</f>
        <v>0</v>
      </c>
      <c r="G44" s="192">
        <f>+'9'!F44</f>
        <v>0</v>
      </c>
    </row>
    <row r="45" spans="1:7" ht="36" hidden="1" x14ac:dyDescent="0.35">
      <c r="A45" s="44" t="s">
        <v>260</v>
      </c>
      <c r="B45" s="2">
        <v>723</v>
      </c>
      <c r="C45" s="45" t="s">
        <v>279</v>
      </c>
      <c r="D45" s="45" t="s">
        <v>270</v>
      </c>
      <c r="E45" s="48"/>
      <c r="F45" s="193">
        <f>+'9'!E45</f>
        <v>0</v>
      </c>
      <c r="G45" s="193">
        <f>+'9'!F45</f>
        <v>0</v>
      </c>
    </row>
    <row r="46" spans="1:7" hidden="1" x14ac:dyDescent="0.35">
      <c r="A46" s="50" t="s">
        <v>280</v>
      </c>
      <c r="B46" s="2">
        <v>723</v>
      </c>
      <c r="C46" s="45" t="s">
        <v>279</v>
      </c>
      <c r="D46" s="57" t="s">
        <v>281</v>
      </c>
      <c r="E46" s="45" t="s">
        <v>16</v>
      </c>
      <c r="F46" s="199">
        <f>+'9'!E46</f>
        <v>0</v>
      </c>
      <c r="G46" s="199">
        <f>+'9'!F46</f>
        <v>0</v>
      </c>
    </row>
    <row r="47" spans="1:7" hidden="1" x14ac:dyDescent="0.35">
      <c r="A47" s="50" t="s">
        <v>147</v>
      </c>
      <c r="B47" s="2">
        <v>723</v>
      </c>
      <c r="C47" s="45" t="s">
        <v>279</v>
      </c>
      <c r="D47" s="57" t="s">
        <v>281</v>
      </c>
      <c r="E47" s="45" t="s">
        <v>128</v>
      </c>
      <c r="F47" s="199">
        <f>+'9'!E47</f>
        <v>0</v>
      </c>
      <c r="G47" s="199">
        <f>+'9'!F47</f>
        <v>0</v>
      </c>
    </row>
    <row r="48" spans="1:7" hidden="1" x14ac:dyDescent="0.35">
      <c r="A48" s="50" t="s">
        <v>148</v>
      </c>
      <c r="B48" s="2">
        <v>723</v>
      </c>
      <c r="C48" s="45" t="s">
        <v>279</v>
      </c>
      <c r="D48" s="57" t="s">
        <v>281</v>
      </c>
      <c r="E48" s="45" t="s">
        <v>149</v>
      </c>
      <c r="F48" s="199">
        <f>+'9'!E48</f>
        <v>0</v>
      </c>
      <c r="G48" s="199">
        <f>+'9'!F48</f>
        <v>0</v>
      </c>
    </row>
    <row r="49" spans="1:7" ht="36" hidden="1" x14ac:dyDescent="0.35">
      <c r="A49" s="52" t="s">
        <v>169</v>
      </c>
      <c r="B49" s="2">
        <v>723</v>
      </c>
      <c r="C49" s="45" t="s">
        <v>279</v>
      </c>
      <c r="D49" s="57" t="s">
        <v>281</v>
      </c>
      <c r="E49" s="45" t="s">
        <v>127</v>
      </c>
      <c r="F49" s="199">
        <f>+'9'!E49</f>
        <v>0</v>
      </c>
      <c r="G49" s="199">
        <f>+'9'!F49</f>
        <v>0</v>
      </c>
    </row>
    <row r="50" spans="1:7" hidden="1" x14ac:dyDescent="0.35">
      <c r="A50" s="52" t="s">
        <v>170</v>
      </c>
      <c r="B50" s="2">
        <v>723</v>
      </c>
      <c r="C50" s="45" t="s">
        <v>279</v>
      </c>
      <c r="D50" s="57" t="s">
        <v>281</v>
      </c>
      <c r="E50" s="45" t="s">
        <v>69</v>
      </c>
      <c r="F50" s="199">
        <f>+'9'!E50</f>
        <v>0</v>
      </c>
      <c r="G50" s="199">
        <f>+'9'!F50</f>
        <v>0</v>
      </c>
    </row>
    <row r="51" spans="1:7" x14ac:dyDescent="0.35">
      <c r="A51" s="39" t="s">
        <v>21</v>
      </c>
      <c r="B51" s="26">
        <v>723</v>
      </c>
      <c r="C51" s="38" t="s">
        <v>282</v>
      </c>
      <c r="D51" s="38"/>
      <c r="E51" s="38"/>
      <c r="F51" s="158">
        <f>+'9'!E51</f>
        <v>100000</v>
      </c>
      <c r="G51" s="158">
        <f>+'9'!F51</f>
        <v>100000</v>
      </c>
    </row>
    <row r="52" spans="1:7" x14ac:dyDescent="0.35">
      <c r="A52" s="40" t="s">
        <v>266</v>
      </c>
      <c r="B52" s="26">
        <v>723</v>
      </c>
      <c r="C52" s="41" t="s">
        <v>282</v>
      </c>
      <c r="D52" s="41" t="s">
        <v>267</v>
      </c>
      <c r="E52" s="41"/>
      <c r="F52" s="191">
        <f>+'9'!E52</f>
        <v>100000</v>
      </c>
      <c r="G52" s="191">
        <f>+'9'!F52</f>
        <v>100000</v>
      </c>
    </row>
    <row r="53" spans="1:7" ht="36" x14ac:dyDescent="0.35">
      <c r="A53" s="42" t="s">
        <v>268</v>
      </c>
      <c r="B53" s="2">
        <v>723</v>
      </c>
      <c r="C53" s="43" t="s">
        <v>282</v>
      </c>
      <c r="D53" s="43" t="s">
        <v>269</v>
      </c>
      <c r="E53" s="43"/>
      <c r="F53" s="192">
        <f>+'9'!E53</f>
        <v>100000</v>
      </c>
      <c r="G53" s="192">
        <f>+'9'!F53</f>
        <v>100000</v>
      </c>
    </row>
    <row r="54" spans="1:7" ht="36" x14ac:dyDescent="0.35">
      <c r="A54" s="44" t="s">
        <v>260</v>
      </c>
      <c r="B54" s="2">
        <v>723</v>
      </c>
      <c r="C54" s="45" t="s">
        <v>282</v>
      </c>
      <c r="D54" s="45" t="s">
        <v>270</v>
      </c>
      <c r="E54" s="45"/>
      <c r="F54" s="193">
        <f>+'9'!E54</f>
        <v>100000</v>
      </c>
      <c r="G54" s="193">
        <f>+'9'!F54</f>
        <v>100000</v>
      </c>
    </row>
    <row r="55" spans="1:7" x14ac:dyDescent="0.35">
      <c r="A55" s="44" t="s">
        <v>283</v>
      </c>
      <c r="B55" s="2">
        <v>723</v>
      </c>
      <c r="C55" s="45" t="s">
        <v>282</v>
      </c>
      <c r="D55" s="45" t="s">
        <v>284</v>
      </c>
      <c r="E55" s="45" t="s">
        <v>16</v>
      </c>
      <c r="F55" s="193">
        <f>+'9'!E55</f>
        <v>100000</v>
      </c>
      <c r="G55" s="193">
        <f>+'9'!F55</f>
        <v>100000</v>
      </c>
    </row>
    <row r="56" spans="1:7" x14ac:dyDescent="0.35">
      <c r="A56" s="44" t="s">
        <v>147</v>
      </c>
      <c r="B56" s="2">
        <v>723</v>
      </c>
      <c r="C56" s="45" t="s">
        <v>282</v>
      </c>
      <c r="D56" s="45" t="s">
        <v>284</v>
      </c>
      <c r="E56" s="45" t="s">
        <v>128</v>
      </c>
      <c r="F56" s="193">
        <f>+'9'!E56</f>
        <v>100000</v>
      </c>
      <c r="G56" s="193">
        <f>+'9'!F56</f>
        <v>100000</v>
      </c>
    </row>
    <row r="57" spans="1:7" x14ac:dyDescent="0.35">
      <c r="A57" s="44" t="s">
        <v>171</v>
      </c>
      <c r="B57" s="2">
        <v>723</v>
      </c>
      <c r="C57" s="45" t="s">
        <v>282</v>
      </c>
      <c r="D57" s="45" t="s">
        <v>284</v>
      </c>
      <c r="E57" s="45" t="s">
        <v>70</v>
      </c>
      <c r="F57" s="193">
        <f>+'9'!E57</f>
        <v>100000</v>
      </c>
      <c r="G57" s="193">
        <f>+'9'!F57</f>
        <v>100000</v>
      </c>
    </row>
    <row r="58" spans="1:7" x14ac:dyDescent="0.35">
      <c r="A58" s="39" t="s">
        <v>339</v>
      </c>
      <c r="B58" s="26">
        <v>723</v>
      </c>
      <c r="C58" s="38" t="s">
        <v>285</v>
      </c>
      <c r="D58" s="38"/>
      <c r="E58" s="38"/>
      <c r="F58" s="158">
        <f>+'9'!E58</f>
        <v>0</v>
      </c>
      <c r="G58" s="158">
        <f>+'9'!F58</f>
        <v>0</v>
      </c>
    </row>
    <row r="59" spans="1:7" x14ac:dyDescent="0.35">
      <c r="A59" s="51" t="s">
        <v>266</v>
      </c>
      <c r="B59" s="26">
        <v>723</v>
      </c>
      <c r="C59" s="41" t="s">
        <v>285</v>
      </c>
      <c r="D59" s="41" t="s">
        <v>267</v>
      </c>
      <c r="E59" s="41"/>
      <c r="F59" s="191">
        <f>+'9'!E59</f>
        <v>0</v>
      </c>
      <c r="G59" s="191">
        <f>+'9'!F59</f>
        <v>0</v>
      </c>
    </row>
    <row r="60" spans="1:7" ht="36" x14ac:dyDescent="0.35">
      <c r="A60" s="52" t="s">
        <v>268</v>
      </c>
      <c r="B60" s="2">
        <v>723</v>
      </c>
      <c r="C60" s="45" t="s">
        <v>285</v>
      </c>
      <c r="D60" s="45" t="s">
        <v>269</v>
      </c>
      <c r="E60" s="45"/>
      <c r="F60" s="193">
        <f>+'9'!E60</f>
        <v>0</v>
      </c>
      <c r="G60" s="193">
        <f>+'9'!F60</f>
        <v>0</v>
      </c>
    </row>
    <row r="61" spans="1:7" ht="36" x14ac:dyDescent="0.35">
      <c r="A61" s="52" t="s">
        <v>260</v>
      </c>
      <c r="B61" s="2">
        <v>723</v>
      </c>
      <c r="C61" s="45" t="s">
        <v>285</v>
      </c>
      <c r="D61" s="45" t="s">
        <v>270</v>
      </c>
      <c r="E61" s="45"/>
      <c r="F61" s="193">
        <f>+'9'!E61</f>
        <v>0</v>
      </c>
      <c r="G61" s="193">
        <f>+'9'!F61</f>
        <v>0</v>
      </c>
    </row>
    <row r="62" spans="1:7" x14ac:dyDescent="0.35">
      <c r="A62" s="44" t="s">
        <v>339</v>
      </c>
      <c r="B62" s="2">
        <v>723</v>
      </c>
      <c r="C62" s="45" t="s">
        <v>285</v>
      </c>
      <c r="D62" s="45" t="s">
        <v>340</v>
      </c>
      <c r="E62" s="45" t="s">
        <v>16</v>
      </c>
      <c r="F62" s="193">
        <f>+'9'!E62</f>
        <v>0</v>
      </c>
      <c r="G62" s="193">
        <f>+'9'!F62</f>
        <v>0</v>
      </c>
    </row>
    <row r="63" spans="1:7" ht="36" x14ac:dyDescent="0.35">
      <c r="A63" s="52" t="s">
        <v>168</v>
      </c>
      <c r="B63" s="2">
        <v>723</v>
      </c>
      <c r="C63" s="45" t="s">
        <v>285</v>
      </c>
      <c r="D63" s="45" t="s">
        <v>340</v>
      </c>
      <c r="E63" s="45" t="s">
        <v>18</v>
      </c>
      <c r="F63" s="193">
        <f>+'9'!E63</f>
        <v>0</v>
      </c>
      <c r="G63" s="193">
        <f>+'9'!F63</f>
        <v>0</v>
      </c>
    </row>
    <row r="64" spans="1:7" ht="36" x14ac:dyDescent="0.35">
      <c r="A64" s="52" t="s">
        <v>169</v>
      </c>
      <c r="B64" s="2">
        <v>723</v>
      </c>
      <c r="C64" s="45" t="s">
        <v>285</v>
      </c>
      <c r="D64" s="45" t="s">
        <v>340</v>
      </c>
      <c r="E64" s="45" t="s">
        <v>127</v>
      </c>
      <c r="F64" s="193">
        <f>+'9'!E64</f>
        <v>0</v>
      </c>
      <c r="G64" s="193">
        <f>+'9'!F64</f>
        <v>0</v>
      </c>
    </row>
    <row r="65" spans="1:7" ht="36" x14ac:dyDescent="0.35">
      <c r="A65" s="44" t="s">
        <v>337</v>
      </c>
      <c r="B65" s="2">
        <v>723</v>
      </c>
      <c r="C65" s="45" t="s">
        <v>285</v>
      </c>
      <c r="D65" s="45" t="s">
        <v>340</v>
      </c>
      <c r="E65" s="45" t="s">
        <v>76</v>
      </c>
      <c r="F65" s="193">
        <f>+'9'!E65</f>
        <v>0</v>
      </c>
      <c r="G65" s="193">
        <f>+'9'!F65</f>
        <v>0</v>
      </c>
    </row>
    <row r="66" spans="1:7" x14ac:dyDescent="0.35">
      <c r="A66" s="52" t="s">
        <v>170</v>
      </c>
      <c r="B66" s="2">
        <v>723</v>
      </c>
      <c r="C66" s="45" t="s">
        <v>285</v>
      </c>
      <c r="D66" s="45" t="s">
        <v>340</v>
      </c>
      <c r="E66" s="45" t="s">
        <v>69</v>
      </c>
      <c r="F66" s="193">
        <f>+'9'!E66</f>
        <v>0</v>
      </c>
      <c r="G66" s="193">
        <f>+'9'!F66</f>
        <v>0</v>
      </c>
    </row>
    <row r="67" spans="1:7" x14ac:dyDescent="0.35">
      <c r="A67" s="44" t="s">
        <v>176</v>
      </c>
      <c r="B67" s="2">
        <v>723</v>
      </c>
      <c r="C67" s="45" t="s">
        <v>285</v>
      </c>
      <c r="D67" s="45" t="s">
        <v>340</v>
      </c>
      <c r="E67" s="45" t="s">
        <v>20</v>
      </c>
      <c r="F67" s="193">
        <f>+'9'!E67</f>
        <v>0</v>
      </c>
      <c r="G67" s="193">
        <f>+'9'!F67</f>
        <v>0</v>
      </c>
    </row>
    <row r="68" spans="1:7" ht="36" x14ac:dyDescent="0.35">
      <c r="A68" s="44" t="s">
        <v>460</v>
      </c>
      <c r="B68" s="2">
        <v>723</v>
      </c>
      <c r="C68" s="45" t="s">
        <v>285</v>
      </c>
      <c r="D68" s="45" t="s">
        <v>340</v>
      </c>
      <c r="E68" s="45" t="s">
        <v>459</v>
      </c>
      <c r="F68" s="193">
        <f>+'9'!E68</f>
        <v>0</v>
      </c>
      <c r="G68" s="193">
        <f>+'9'!F68</f>
        <v>0</v>
      </c>
    </row>
    <row r="69" spans="1:7" x14ac:dyDescent="0.35">
      <c r="A69" s="44" t="s">
        <v>274</v>
      </c>
      <c r="B69" s="2">
        <v>723</v>
      </c>
      <c r="C69" s="45" t="s">
        <v>285</v>
      </c>
      <c r="D69" s="45" t="s">
        <v>340</v>
      </c>
      <c r="E69" s="45" t="s">
        <v>125</v>
      </c>
      <c r="F69" s="193">
        <f>+'9'!E69</f>
        <v>0</v>
      </c>
      <c r="G69" s="193">
        <f>+'9'!F69</f>
        <v>0</v>
      </c>
    </row>
    <row r="70" spans="1:7" x14ac:dyDescent="0.35">
      <c r="A70" s="44" t="s">
        <v>147</v>
      </c>
      <c r="B70" s="2">
        <v>723</v>
      </c>
      <c r="C70" s="45" t="s">
        <v>285</v>
      </c>
      <c r="D70" s="45" t="s">
        <v>340</v>
      </c>
      <c r="E70" s="45" t="s">
        <v>128</v>
      </c>
      <c r="F70" s="193">
        <f>+'9'!E70</f>
        <v>0</v>
      </c>
      <c r="G70" s="193">
        <f>+'9'!F70</f>
        <v>0</v>
      </c>
    </row>
    <row r="71" spans="1:7" x14ac:dyDescent="0.35">
      <c r="A71" s="52" t="s">
        <v>130</v>
      </c>
      <c r="B71" s="2">
        <v>723</v>
      </c>
      <c r="C71" s="45" t="s">
        <v>285</v>
      </c>
      <c r="D71" s="45" t="s">
        <v>340</v>
      </c>
      <c r="E71" s="45" t="s">
        <v>78</v>
      </c>
      <c r="F71" s="193">
        <f>+'9'!E71</f>
        <v>0</v>
      </c>
      <c r="G71" s="193">
        <f>+'9'!F71</f>
        <v>0</v>
      </c>
    </row>
    <row r="72" spans="1:7" x14ac:dyDescent="0.35">
      <c r="A72" s="52" t="s">
        <v>131</v>
      </c>
      <c r="B72" s="2">
        <v>723</v>
      </c>
      <c r="C72" s="45" t="s">
        <v>285</v>
      </c>
      <c r="D72" s="45" t="s">
        <v>340</v>
      </c>
      <c r="E72" s="45" t="s">
        <v>132</v>
      </c>
      <c r="F72" s="193">
        <f>+'9'!E72</f>
        <v>0</v>
      </c>
      <c r="G72" s="193">
        <f>+'9'!F72</f>
        <v>0</v>
      </c>
    </row>
    <row r="73" spans="1:7" x14ac:dyDescent="0.35">
      <c r="A73" s="52" t="s">
        <v>134</v>
      </c>
      <c r="B73" s="2">
        <v>723</v>
      </c>
      <c r="C73" s="45" t="s">
        <v>285</v>
      </c>
      <c r="D73" s="45" t="s">
        <v>340</v>
      </c>
      <c r="E73" s="45" t="s">
        <v>133</v>
      </c>
      <c r="F73" s="193">
        <f>+'9'!E73</f>
        <v>0</v>
      </c>
      <c r="G73" s="193">
        <f>+'9'!F73</f>
        <v>0</v>
      </c>
    </row>
    <row r="74" spans="1:7" x14ac:dyDescent="0.35">
      <c r="A74" s="39" t="s">
        <v>10</v>
      </c>
      <c r="B74" s="26">
        <v>723</v>
      </c>
      <c r="C74" s="38" t="s">
        <v>286</v>
      </c>
      <c r="D74" s="38"/>
      <c r="E74" s="38"/>
      <c r="F74" s="158">
        <f>+'9'!E74</f>
        <v>454900</v>
      </c>
      <c r="G74" s="158">
        <f>+'9'!F74</f>
        <v>471800</v>
      </c>
    </row>
    <row r="75" spans="1:7" x14ac:dyDescent="0.35">
      <c r="A75" s="39" t="s">
        <v>287</v>
      </c>
      <c r="B75" s="26">
        <v>723</v>
      </c>
      <c r="C75" s="38" t="s">
        <v>288</v>
      </c>
      <c r="D75" s="38"/>
      <c r="E75" s="38"/>
      <c r="F75" s="158">
        <f>+'9'!E75</f>
        <v>454900</v>
      </c>
      <c r="G75" s="158">
        <f>+'9'!F75</f>
        <v>471800</v>
      </c>
    </row>
    <row r="76" spans="1:7" x14ac:dyDescent="0.35">
      <c r="A76" s="40" t="s">
        <v>266</v>
      </c>
      <c r="B76" s="26">
        <v>723</v>
      </c>
      <c r="C76" s="41" t="s">
        <v>288</v>
      </c>
      <c r="D76" s="41" t="s">
        <v>267</v>
      </c>
      <c r="E76" s="41"/>
      <c r="F76" s="191">
        <f>+'9'!E76</f>
        <v>454900</v>
      </c>
      <c r="G76" s="191">
        <f>+'9'!F76</f>
        <v>471800</v>
      </c>
    </row>
    <row r="77" spans="1:7" ht="36" x14ac:dyDescent="0.35">
      <c r="A77" s="42" t="s">
        <v>289</v>
      </c>
      <c r="B77" s="2">
        <v>723</v>
      </c>
      <c r="C77" s="43" t="s">
        <v>288</v>
      </c>
      <c r="D77" s="43" t="s">
        <v>290</v>
      </c>
      <c r="E77" s="43"/>
      <c r="F77" s="192">
        <f>+'9'!E77</f>
        <v>454900</v>
      </c>
      <c r="G77" s="192">
        <f>+'9'!F77</f>
        <v>471800</v>
      </c>
    </row>
    <row r="78" spans="1:7" ht="36" x14ac:dyDescent="0.35">
      <c r="A78" s="44" t="s">
        <v>291</v>
      </c>
      <c r="B78" s="2">
        <v>723</v>
      </c>
      <c r="C78" s="45" t="s">
        <v>288</v>
      </c>
      <c r="D78" s="45" t="s">
        <v>292</v>
      </c>
      <c r="E78" s="45" t="s">
        <v>16</v>
      </c>
      <c r="F78" s="193">
        <f>+'9'!E78</f>
        <v>454900</v>
      </c>
      <c r="G78" s="193">
        <f>+'9'!F78</f>
        <v>471800</v>
      </c>
    </row>
    <row r="79" spans="1:7" ht="54" x14ac:dyDescent="0.35">
      <c r="A79" s="44" t="s">
        <v>164</v>
      </c>
      <c r="B79" s="2">
        <v>723</v>
      </c>
      <c r="C79" s="45" t="s">
        <v>288</v>
      </c>
      <c r="D79" s="45" t="s">
        <v>292</v>
      </c>
      <c r="E79" s="45" t="s">
        <v>126</v>
      </c>
      <c r="F79" s="193">
        <f>+'9'!E79</f>
        <v>451946.07</v>
      </c>
      <c r="G79" s="193">
        <f>+'9'!F79</f>
        <v>470739.87</v>
      </c>
    </row>
    <row r="80" spans="1:7" x14ac:dyDescent="0.35">
      <c r="A80" s="44" t="s">
        <v>165</v>
      </c>
      <c r="B80" s="2">
        <v>723</v>
      </c>
      <c r="C80" s="45" t="s">
        <v>288</v>
      </c>
      <c r="D80" s="45" t="s">
        <v>292</v>
      </c>
      <c r="E80" s="45" t="s">
        <v>101</v>
      </c>
      <c r="F80" s="193">
        <f>+'9'!E80</f>
        <v>451946.07</v>
      </c>
      <c r="G80" s="193">
        <f>+'9'!F80</f>
        <v>470739.87</v>
      </c>
    </row>
    <row r="81" spans="1:11" x14ac:dyDescent="0.35">
      <c r="A81" s="44" t="s">
        <v>166</v>
      </c>
      <c r="B81" s="2">
        <v>723</v>
      </c>
      <c r="C81" s="45" t="s">
        <v>288</v>
      </c>
      <c r="D81" s="45" t="s">
        <v>292</v>
      </c>
      <c r="E81" s="45" t="s">
        <v>72</v>
      </c>
      <c r="F81" s="193">
        <f>+'9'!E81</f>
        <v>347116.79999999999</v>
      </c>
      <c r="G81" s="193">
        <f>+'9'!F81</f>
        <v>361551.35999999999</v>
      </c>
    </row>
    <row r="82" spans="1:11" ht="54" x14ac:dyDescent="0.35">
      <c r="A82" s="44" t="s">
        <v>167</v>
      </c>
      <c r="B82" s="2">
        <v>723</v>
      </c>
      <c r="C82" s="45" t="s">
        <v>288</v>
      </c>
      <c r="D82" s="45" t="s">
        <v>292</v>
      </c>
      <c r="E82" s="45" t="s">
        <v>120</v>
      </c>
      <c r="F82" s="193">
        <f>+'9'!E82</f>
        <v>104829.27</v>
      </c>
      <c r="G82" s="193">
        <f>+'9'!F82</f>
        <v>109188.51</v>
      </c>
    </row>
    <row r="83" spans="1:11" ht="36" x14ac:dyDescent="0.35">
      <c r="A83" s="44" t="s">
        <v>168</v>
      </c>
      <c r="B83" s="2">
        <v>723</v>
      </c>
      <c r="C83" s="45" t="s">
        <v>288</v>
      </c>
      <c r="D83" s="45" t="s">
        <v>292</v>
      </c>
      <c r="E83" s="45" t="s">
        <v>18</v>
      </c>
      <c r="F83" s="193">
        <f>+'9'!E83</f>
        <v>2953.93</v>
      </c>
      <c r="G83" s="193">
        <f>+'9'!F83</f>
        <v>1060.1300000000001</v>
      </c>
    </row>
    <row r="84" spans="1:11" ht="36" x14ac:dyDescent="0.35">
      <c r="A84" s="44" t="s">
        <v>169</v>
      </c>
      <c r="B84" s="2">
        <v>723</v>
      </c>
      <c r="C84" s="45" t="s">
        <v>288</v>
      </c>
      <c r="D84" s="45" t="s">
        <v>292</v>
      </c>
      <c r="E84" s="45" t="s">
        <v>127</v>
      </c>
      <c r="F84" s="193">
        <f>+'9'!E84</f>
        <v>2953.93</v>
      </c>
      <c r="G84" s="193">
        <f>+'9'!F84</f>
        <v>1060.1300000000001</v>
      </c>
    </row>
    <row r="85" spans="1:11" x14ac:dyDescent="0.35">
      <c r="A85" s="44" t="s">
        <v>170</v>
      </c>
      <c r="B85" s="2">
        <v>723</v>
      </c>
      <c r="C85" s="45" t="s">
        <v>288</v>
      </c>
      <c r="D85" s="45" t="s">
        <v>292</v>
      </c>
      <c r="E85" s="45" t="s">
        <v>69</v>
      </c>
      <c r="F85" s="193">
        <f>+'9'!E85</f>
        <v>2953.93</v>
      </c>
      <c r="G85" s="193">
        <f>+'9'!F85</f>
        <v>1060.1300000000001</v>
      </c>
    </row>
    <row r="86" spans="1:11" ht="34.799999999999997" x14ac:dyDescent="0.35">
      <c r="A86" s="39" t="s">
        <v>293</v>
      </c>
      <c r="B86" s="26">
        <v>723</v>
      </c>
      <c r="C86" s="38" t="s">
        <v>294</v>
      </c>
      <c r="D86" s="38"/>
      <c r="E86" s="38"/>
      <c r="F86" s="158">
        <f>+'9'!E86</f>
        <v>0</v>
      </c>
      <c r="G86" s="158">
        <f>+'9'!F86</f>
        <v>0</v>
      </c>
    </row>
    <row r="87" spans="1:11" x14ac:dyDescent="0.35">
      <c r="A87" s="39" t="s">
        <v>295</v>
      </c>
      <c r="B87" s="26">
        <v>723</v>
      </c>
      <c r="C87" s="38" t="s">
        <v>296</v>
      </c>
      <c r="D87" s="38"/>
      <c r="E87" s="38"/>
      <c r="F87" s="158">
        <f>+'9'!E87</f>
        <v>0</v>
      </c>
      <c r="G87" s="158">
        <f>+'9'!F87</f>
        <v>0</v>
      </c>
    </row>
    <row r="88" spans="1:11" x14ac:dyDescent="0.35">
      <c r="A88" s="40" t="s">
        <v>266</v>
      </c>
      <c r="B88" s="26">
        <v>723</v>
      </c>
      <c r="C88" s="41" t="s">
        <v>296</v>
      </c>
      <c r="D88" s="41" t="s">
        <v>267</v>
      </c>
      <c r="E88" s="41"/>
      <c r="F88" s="191">
        <f>+'9'!E88</f>
        <v>0</v>
      </c>
      <c r="G88" s="191">
        <f>+'9'!F88</f>
        <v>0</v>
      </c>
    </row>
    <row r="89" spans="1:11" ht="36" x14ac:dyDescent="0.35">
      <c r="A89" s="42" t="s">
        <v>268</v>
      </c>
      <c r="B89" s="2">
        <v>723</v>
      </c>
      <c r="C89" s="43" t="s">
        <v>296</v>
      </c>
      <c r="D89" s="43" t="s">
        <v>269</v>
      </c>
      <c r="E89" s="41"/>
      <c r="F89" s="192">
        <f>+'9'!E89</f>
        <v>0</v>
      </c>
      <c r="G89" s="192">
        <f>+'9'!F89</f>
        <v>0</v>
      </c>
    </row>
    <row r="90" spans="1:11" s="9" customFormat="1" ht="36" x14ac:dyDescent="0.3">
      <c r="A90" s="44" t="s">
        <v>341</v>
      </c>
      <c r="B90" s="2">
        <v>723</v>
      </c>
      <c r="C90" s="45" t="s">
        <v>296</v>
      </c>
      <c r="D90" s="45" t="s">
        <v>342</v>
      </c>
      <c r="E90" s="45" t="s">
        <v>16</v>
      </c>
      <c r="F90" s="193">
        <f>+'9'!E90</f>
        <v>0</v>
      </c>
      <c r="G90" s="193">
        <f>+'9'!F90</f>
        <v>0</v>
      </c>
      <c r="H90" s="86"/>
      <c r="I90" s="86"/>
      <c r="J90" s="86"/>
      <c r="K90" s="86"/>
    </row>
    <row r="91" spans="1:11" s="9" customFormat="1" ht="36" x14ac:dyDescent="0.3">
      <c r="A91" s="44" t="s">
        <v>168</v>
      </c>
      <c r="B91" s="2">
        <v>723</v>
      </c>
      <c r="C91" s="45" t="s">
        <v>296</v>
      </c>
      <c r="D91" s="45" t="s">
        <v>342</v>
      </c>
      <c r="E91" s="45" t="s">
        <v>18</v>
      </c>
      <c r="F91" s="193">
        <f>+'9'!E91</f>
        <v>0</v>
      </c>
      <c r="G91" s="193">
        <f>+'9'!F91</f>
        <v>0</v>
      </c>
      <c r="H91" s="86"/>
      <c r="I91" s="86"/>
      <c r="J91" s="86"/>
      <c r="K91" s="86"/>
    </row>
    <row r="92" spans="1:11" ht="36" x14ac:dyDescent="0.35">
      <c r="A92" s="44" t="s">
        <v>169</v>
      </c>
      <c r="B92" s="2">
        <v>723</v>
      </c>
      <c r="C92" s="45" t="s">
        <v>296</v>
      </c>
      <c r="D92" s="45" t="s">
        <v>342</v>
      </c>
      <c r="E92" s="45" t="s">
        <v>127</v>
      </c>
      <c r="F92" s="193">
        <f>+'9'!E92</f>
        <v>0</v>
      </c>
      <c r="G92" s="193">
        <f>+'9'!F92</f>
        <v>0</v>
      </c>
    </row>
    <row r="93" spans="1:11" x14ac:dyDescent="0.35">
      <c r="A93" s="44" t="s">
        <v>170</v>
      </c>
      <c r="B93" s="2">
        <v>723</v>
      </c>
      <c r="C93" s="45" t="s">
        <v>296</v>
      </c>
      <c r="D93" s="45" t="s">
        <v>342</v>
      </c>
      <c r="E93" s="45" t="s">
        <v>69</v>
      </c>
      <c r="F93" s="193">
        <f>+'9'!E93</f>
        <v>0</v>
      </c>
      <c r="G93" s="193">
        <f>+'9'!F93</f>
        <v>0</v>
      </c>
    </row>
    <row r="94" spans="1:11" x14ac:dyDescent="0.35">
      <c r="A94" s="44" t="s">
        <v>176</v>
      </c>
      <c r="B94" s="2">
        <v>723</v>
      </c>
      <c r="C94" s="45" t="s">
        <v>296</v>
      </c>
      <c r="D94" s="45" t="s">
        <v>342</v>
      </c>
      <c r="E94" s="45" t="s">
        <v>20</v>
      </c>
      <c r="F94" s="193">
        <f>+'9'!E94</f>
        <v>0</v>
      </c>
      <c r="G94" s="193">
        <f>+'9'!F94</f>
        <v>0</v>
      </c>
    </row>
    <row r="95" spans="1:11" x14ac:dyDescent="0.35">
      <c r="A95" s="44" t="s">
        <v>274</v>
      </c>
      <c r="B95" s="2">
        <v>723</v>
      </c>
      <c r="C95" s="45" t="s">
        <v>296</v>
      </c>
      <c r="D95" s="45" t="s">
        <v>342</v>
      </c>
      <c r="E95" s="45" t="s">
        <v>125</v>
      </c>
      <c r="F95" s="193">
        <f>+'9'!E95</f>
        <v>0</v>
      </c>
      <c r="G95" s="193">
        <f>+'9'!F95</f>
        <v>0</v>
      </c>
    </row>
    <row r="96" spans="1:11" x14ac:dyDescent="0.35">
      <c r="A96" s="39" t="s">
        <v>73</v>
      </c>
      <c r="B96" s="26">
        <v>723</v>
      </c>
      <c r="C96" s="38" t="s">
        <v>298</v>
      </c>
      <c r="D96" s="38"/>
      <c r="E96" s="38"/>
      <c r="F96" s="158">
        <f>+'9'!E96</f>
        <v>50257390</v>
      </c>
      <c r="G96" s="158">
        <f>+'9'!F96</f>
        <v>50831170</v>
      </c>
    </row>
    <row r="97" spans="1:7" x14ac:dyDescent="0.35">
      <c r="A97" s="39" t="s">
        <v>299</v>
      </c>
      <c r="B97" s="26">
        <v>723</v>
      </c>
      <c r="C97" s="38" t="s">
        <v>300</v>
      </c>
      <c r="D97" s="38"/>
      <c r="E97" s="38"/>
      <c r="F97" s="158">
        <f>+'9'!E97</f>
        <v>50257390</v>
      </c>
      <c r="G97" s="158">
        <f>+'9'!F97</f>
        <v>50831170</v>
      </c>
    </row>
    <row r="98" spans="1:7" ht="34.799999999999997" x14ac:dyDescent="0.35">
      <c r="A98" s="208" t="s">
        <v>501</v>
      </c>
      <c r="B98" s="26">
        <v>723</v>
      </c>
      <c r="C98" s="38" t="s">
        <v>300</v>
      </c>
      <c r="D98" s="38" t="s">
        <v>297</v>
      </c>
      <c r="E98" s="38"/>
      <c r="F98" s="158">
        <f>+'9'!E98</f>
        <v>41237113.409999996</v>
      </c>
      <c r="G98" s="158">
        <f>+'9'!F98</f>
        <v>41666666.670000002</v>
      </c>
    </row>
    <row r="99" spans="1:7" x14ac:dyDescent="0.35">
      <c r="A99" s="22" t="s">
        <v>499</v>
      </c>
      <c r="B99" s="2">
        <v>723</v>
      </c>
      <c r="C99" s="38" t="s">
        <v>300</v>
      </c>
      <c r="D99" s="38" t="s">
        <v>370</v>
      </c>
      <c r="E99" s="38"/>
      <c r="F99" s="193">
        <f>+'9'!E99</f>
        <v>41237113.409999996</v>
      </c>
      <c r="G99" s="193">
        <f>+'9'!F99</f>
        <v>41666666.670000002</v>
      </c>
    </row>
    <row r="100" spans="1:7" ht="54" x14ac:dyDescent="0.35">
      <c r="A100" s="89" t="s">
        <v>500</v>
      </c>
      <c r="B100" s="2">
        <v>723</v>
      </c>
      <c r="C100" s="45" t="s">
        <v>300</v>
      </c>
      <c r="D100" s="45" t="s">
        <v>502</v>
      </c>
      <c r="E100" s="45" t="s">
        <v>16</v>
      </c>
      <c r="F100" s="193">
        <f>+'9'!E100</f>
        <v>41237113.409999996</v>
      </c>
      <c r="G100" s="193">
        <f>+'9'!F100</f>
        <v>41666666.670000002</v>
      </c>
    </row>
    <row r="101" spans="1:7" ht="36" x14ac:dyDescent="0.35">
      <c r="A101" s="44" t="s">
        <v>168</v>
      </c>
      <c r="B101" s="2">
        <v>723</v>
      </c>
      <c r="C101" s="45" t="s">
        <v>300</v>
      </c>
      <c r="D101" s="45" t="s">
        <v>502</v>
      </c>
      <c r="E101" s="45" t="s">
        <v>18</v>
      </c>
      <c r="F101" s="193">
        <f>+'9'!E101</f>
        <v>41237113.409999996</v>
      </c>
      <c r="G101" s="193">
        <f>+'9'!F101</f>
        <v>41666666.670000002</v>
      </c>
    </row>
    <row r="102" spans="1:7" ht="36" x14ac:dyDescent="0.35">
      <c r="A102" s="44" t="s">
        <v>169</v>
      </c>
      <c r="B102" s="2">
        <v>723</v>
      </c>
      <c r="C102" s="45" t="s">
        <v>300</v>
      </c>
      <c r="D102" s="45" t="s">
        <v>502</v>
      </c>
      <c r="E102" s="45" t="s">
        <v>127</v>
      </c>
      <c r="F102" s="193">
        <f>+'9'!E102</f>
        <v>41237113.409999996</v>
      </c>
      <c r="G102" s="193">
        <f>+'9'!F102</f>
        <v>41666666.670000002</v>
      </c>
    </row>
    <row r="103" spans="1:7" ht="36" x14ac:dyDescent="0.35">
      <c r="A103" s="44" t="s">
        <v>358</v>
      </c>
      <c r="B103" s="2">
        <v>723</v>
      </c>
      <c r="C103" s="45" t="s">
        <v>300</v>
      </c>
      <c r="D103" s="45" t="s">
        <v>502</v>
      </c>
      <c r="E103" s="45" t="s">
        <v>357</v>
      </c>
      <c r="F103" s="193">
        <f>+'9'!E103</f>
        <v>41237113.409999996</v>
      </c>
      <c r="G103" s="193">
        <f>+'9'!F103</f>
        <v>41666666.670000002</v>
      </c>
    </row>
    <row r="104" spans="1:7" hidden="1" x14ac:dyDescent="0.35">
      <c r="A104" s="40" t="s">
        <v>368</v>
      </c>
      <c r="B104" s="26">
        <v>723</v>
      </c>
      <c r="C104" s="41" t="s">
        <v>300</v>
      </c>
      <c r="D104" s="41" t="s">
        <v>297</v>
      </c>
      <c r="E104" s="41"/>
      <c r="F104" s="191">
        <f>+'9'!E104</f>
        <v>0</v>
      </c>
      <c r="G104" s="191">
        <f>+'9'!F104</f>
        <v>0</v>
      </c>
    </row>
    <row r="105" spans="1:7" ht="36" hidden="1" x14ac:dyDescent="0.35">
      <c r="A105" s="40" t="s">
        <v>343</v>
      </c>
      <c r="B105" s="26">
        <v>723</v>
      </c>
      <c r="C105" s="41" t="s">
        <v>300</v>
      </c>
      <c r="D105" s="41" t="s">
        <v>301</v>
      </c>
      <c r="E105" s="41"/>
      <c r="F105" s="191">
        <f>+'9'!E105</f>
        <v>0</v>
      </c>
      <c r="G105" s="191">
        <f>+'9'!F105</f>
        <v>0</v>
      </c>
    </row>
    <row r="106" spans="1:7" ht="54" hidden="1" x14ac:dyDescent="0.35">
      <c r="A106" s="44" t="s">
        <v>457</v>
      </c>
      <c r="B106" s="2">
        <v>723</v>
      </c>
      <c r="C106" s="45" t="s">
        <v>300</v>
      </c>
      <c r="D106" s="45" t="s">
        <v>344</v>
      </c>
      <c r="E106" s="45" t="s">
        <v>16</v>
      </c>
      <c r="F106" s="193">
        <f>+'9'!E106</f>
        <v>0</v>
      </c>
      <c r="G106" s="193">
        <f>+'9'!F106</f>
        <v>0</v>
      </c>
    </row>
    <row r="107" spans="1:7" ht="36" hidden="1" x14ac:dyDescent="0.35">
      <c r="A107" s="44" t="s">
        <v>168</v>
      </c>
      <c r="B107" s="2">
        <v>723</v>
      </c>
      <c r="C107" s="45" t="s">
        <v>300</v>
      </c>
      <c r="D107" s="45" t="s">
        <v>344</v>
      </c>
      <c r="E107" s="45" t="s">
        <v>18</v>
      </c>
      <c r="F107" s="193">
        <f>+'9'!E107</f>
        <v>0</v>
      </c>
      <c r="G107" s="193">
        <f>+'9'!F107</f>
        <v>0</v>
      </c>
    </row>
    <row r="108" spans="1:7" ht="36" hidden="1" x14ac:dyDescent="0.35">
      <c r="A108" s="44" t="s">
        <v>169</v>
      </c>
      <c r="B108" s="2">
        <v>723</v>
      </c>
      <c r="C108" s="45" t="s">
        <v>300</v>
      </c>
      <c r="D108" s="45" t="s">
        <v>344</v>
      </c>
      <c r="E108" s="45" t="s">
        <v>127</v>
      </c>
      <c r="F108" s="193">
        <f>+'9'!E108</f>
        <v>0</v>
      </c>
      <c r="G108" s="193">
        <f>+'9'!F108</f>
        <v>0</v>
      </c>
    </row>
    <row r="109" spans="1:7" hidden="1" x14ac:dyDescent="0.35">
      <c r="A109" s="44" t="s">
        <v>170</v>
      </c>
      <c r="B109" s="2">
        <v>723</v>
      </c>
      <c r="C109" s="45" t="s">
        <v>300</v>
      </c>
      <c r="D109" s="45" t="s">
        <v>344</v>
      </c>
      <c r="E109" s="45" t="s">
        <v>69</v>
      </c>
      <c r="F109" s="193">
        <f>+'9'!E109</f>
        <v>0</v>
      </c>
      <c r="G109" s="193">
        <f>+'9'!F109</f>
        <v>0</v>
      </c>
    </row>
    <row r="110" spans="1:7" x14ac:dyDescent="0.35">
      <c r="A110" s="40" t="s">
        <v>266</v>
      </c>
      <c r="B110" s="26">
        <v>723</v>
      </c>
      <c r="C110" s="41" t="s">
        <v>300</v>
      </c>
      <c r="D110" s="41" t="s">
        <v>267</v>
      </c>
      <c r="E110" s="41"/>
      <c r="F110" s="191">
        <f>+'9'!E110</f>
        <v>9020276.5899999999</v>
      </c>
      <c r="G110" s="191">
        <f>+'9'!F110</f>
        <v>9164503.3300000001</v>
      </c>
    </row>
    <row r="111" spans="1:7" ht="36" x14ac:dyDescent="0.35">
      <c r="A111" s="42" t="s">
        <v>268</v>
      </c>
      <c r="B111" s="2">
        <v>723</v>
      </c>
      <c r="C111" s="43" t="s">
        <v>300</v>
      </c>
      <c r="D111" s="43" t="s">
        <v>269</v>
      </c>
      <c r="E111" s="43"/>
      <c r="F111" s="192">
        <f>+'9'!E111</f>
        <v>9020276.5899999999</v>
      </c>
      <c r="G111" s="192">
        <f>+'9'!F111</f>
        <v>9164503.3300000001</v>
      </c>
    </row>
    <row r="112" spans="1:7" ht="36" x14ac:dyDescent="0.35">
      <c r="A112" s="44" t="s">
        <v>260</v>
      </c>
      <c r="B112" s="2">
        <v>723</v>
      </c>
      <c r="C112" s="45" t="s">
        <v>300</v>
      </c>
      <c r="D112" s="45" t="s">
        <v>270</v>
      </c>
      <c r="E112" s="45"/>
      <c r="F112" s="193">
        <f>+'9'!E112</f>
        <v>9020276.5899999999</v>
      </c>
      <c r="G112" s="193">
        <f>+'9'!F112</f>
        <v>9164503.3300000001</v>
      </c>
    </row>
    <row r="113" spans="1:7" x14ac:dyDescent="0.35">
      <c r="A113" s="44" t="s">
        <v>302</v>
      </c>
      <c r="B113" s="2">
        <v>723</v>
      </c>
      <c r="C113" s="45" t="s">
        <v>300</v>
      </c>
      <c r="D113" s="45" t="s">
        <v>305</v>
      </c>
      <c r="E113" s="45" t="s">
        <v>16</v>
      </c>
      <c r="F113" s="193">
        <f>+'9'!E113</f>
        <v>9020276.5899999999</v>
      </c>
      <c r="G113" s="193">
        <f>+'9'!F113</f>
        <v>9164503.3300000001</v>
      </c>
    </row>
    <row r="114" spans="1:7" ht="36" x14ac:dyDescent="0.35">
      <c r="A114" s="44" t="s">
        <v>168</v>
      </c>
      <c r="B114" s="2">
        <v>723</v>
      </c>
      <c r="C114" s="45" t="s">
        <v>300</v>
      </c>
      <c r="D114" s="45" t="s">
        <v>305</v>
      </c>
      <c r="E114" s="45" t="s">
        <v>18</v>
      </c>
      <c r="F114" s="193">
        <f>+'9'!E114</f>
        <v>9020276.5899999999</v>
      </c>
      <c r="G114" s="193">
        <f>+'9'!F114</f>
        <v>9164503.3300000001</v>
      </c>
    </row>
    <row r="115" spans="1:7" ht="36" x14ac:dyDescent="0.35">
      <c r="A115" s="44" t="s">
        <v>169</v>
      </c>
      <c r="B115" s="2">
        <v>723</v>
      </c>
      <c r="C115" s="45" t="s">
        <v>300</v>
      </c>
      <c r="D115" s="45" t="s">
        <v>305</v>
      </c>
      <c r="E115" s="45" t="s">
        <v>127</v>
      </c>
      <c r="F115" s="193">
        <f>+'9'!E115</f>
        <v>9020276.5899999999</v>
      </c>
      <c r="G115" s="193">
        <f>+'9'!F115</f>
        <v>9164503.3300000001</v>
      </c>
    </row>
    <row r="116" spans="1:7" ht="36" x14ac:dyDescent="0.35">
      <c r="A116" s="44" t="s">
        <v>358</v>
      </c>
      <c r="B116" s="2">
        <v>723</v>
      </c>
      <c r="C116" s="45" t="s">
        <v>300</v>
      </c>
      <c r="D116" s="45" t="s">
        <v>305</v>
      </c>
      <c r="E116" s="45" t="s">
        <v>357</v>
      </c>
      <c r="F116" s="193">
        <f>+'9'!E116</f>
        <v>0</v>
      </c>
      <c r="G116" s="193">
        <f>+'9'!F116</f>
        <v>0</v>
      </c>
    </row>
    <row r="117" spans="1:7" x14ac:dyDescent="0.35">
      <c r="A117" s="44" t="s">
        <v>170</v>
      </c>
      <c r="B117" s="2">
        <v>723</v>
      </c>
      <c r="C117" s="45" t="s">
        <v>300</v>
      </c>
      <c r="D117" s="45" t="s">
        <v>305</v>
      </c>
      <c r="E117" s="45" t="s">
        <v>69</v>
      </c>
      <c r="F117" s="193">
        <f>+'9'!E117</f>
        <v>9020276.5899999999</v>
      </c>
      <c r="G117" s="193">
        <f>+'9'!F117</f>
        <v>9164503.3300000001</v>
      </c>
    </row>
    <row r="118" spans="1:7" x14ac:dyDescent="0.35">
      <c r="A118" s="39" t="s">
        <v>303</v>
      </c>
      <c r="B118" s="26">
        <v>723</v>
      </c>
      <c r="C118" s="38" t="s">
        <v>304</v>
      </c>
      <c r="D118" s="38"/>
      <c r="E118" s="38"/>
      <c r="F118" s="158">
        <f>+'9'!E118</f>
        <v>0</v>
      </c>
      <c r="G118" s="158">
        <f>+'9'!F118</f>
        <v>0</v>
      </c>
    </row>
    <row r="119" spans="1:7" x14ac:dyDescent="0.35">
      <c r="A119" s="40" t="s">
        <v>266</v>
      </c>
      <c r="B119" s="26">
        <v>723</v>
      </c>
      <c r="C119" s="41" t="s">
        <v>304</v>
      </c>
      <c r="D119" s="41" t="s">
        <v>267</v>
      </c>
      <c r="E119" s="41"/>
      <c r="F119" s="191">
        <f>+'9'!E119</f>
        <v>0</v>
      </c>
      <c r="G119" s="191">
        <f>+'9'!F119</f>
        <v>0</v>
      </c>
    </row>
    <row r="120" spans="1:7" ht="36" x14ac:dyDescent="0.35">
      <c r="A120" s="42" t="s">
        <v>268</v>
      </c>
      <c r="B120" s="2">
        <v>723</v>
      </c>
      <c r="C120" s="43" t="s">
        <v>304</v>
      </c>
      <c r="D120" s="43" t="s">
        <v>269</v>
      </c>
      <c r="E120" s="43"/>
      <c r="F120" s="192">
        <f>+'9'!E120</f>
        <v>0</v>
      </c>
      <c r="G120" s="192">
        <f>+'9'!F120</f>
        <v>0</v>
      </c>
    </row>
    <row r="121" spans="1:7" ht="36" x14ac:dyDescent="0.35">
      <c r="A121" s="44" t="s">
        <v>260</v>
      </c>
      <c r="B121" s="2">
        <v>723</v>
      </c>
      <c r="C121" s="45" t="s">
        <v>304</v>
      </c>
      <c r="D121" s="45" t="s">
        <v>270</v>
      </c>
      <c r="E121" s="45"/>
      <c r="F121" s="193">
        <f>+'9'!E121</f>
        <v>0</v>
      </c>
      <c r="G121" s="193">
        <f>+'9'!F121</f>
        <v>0</v>
      </c>
    </row>
    <row r="122" spans="1:7" x14ac:dyDescent="0.35">
      <c r="A122" s="44" t="s">
        <v>302</v>
      </c>
      <c r="B122" s="2">
        <v>723</v>
      </c>
      <c r="C122" s="45" t="s">
        <v>304</v>
      </c>
      <c r="D122" s="45" t="s">
        <v>305</v>
      </c>
      <c r="E122" s="45" t="s">
        <v>16</v>
      </c>
      <c r="F122" s="193">
        <f>+'9'!E122</f>
        <v>0</v>
      </c>
      <c r="G122" s="193">
        <f>+'9'!F122</f>
        <v>0</v>
      </c>
    </row>
    <row r="123" spans="1:7" ht="36" x14ac:dyDescent="0.35">
      <c r="A123" s="44" t="s">
        <v>168</v>
      </c>
      <c r="B123" s="2">
        <v>723</v>
      </c>
      <c r="C123" s="45" t="s">
        <v>304</v>
      </c>
      <c r="D123" s="45" t="s">
        <v>305</v>
      </c>
      <c r="E123" s="45" t="s">
        <v>18</v>
      </c>
      <c r="F123" s="193">
        <f>+'9'!E123</f>
        <v>0</v>
      </c>
      <c r="G123" s="193">
        <f>+'9'!F123</f>
        <v>0</v>
      </c>
    </row>
    <row r="124" spans="1:7" ht="36" x14ac:dyDescent="0.35">
      <c r="A124" s="44" t="s">
        <v>169</v>
      </c>
      <c r="B124" s="2">
        <v>723</v>
      </c>
      <c r="C124" s="45" t="s">
        <v>304</v>
      </c>
      <c r="D124" s="45" t="s">
        <v>305</v>
      </c>
      <c r="E124" s="45" t="s">
        <v>127</v>
      </c>
      <c r="F124" s="193">
        <f>+'9'!E124</f>
        <v>0</v>
      </c>
      <c r="G124" s="193">
        <f>+'9'!F124</f>
        <v>0</v>
      </c>
    </row>
    <row r="125" spans="1:7" x14ac:dyDescent="0.35">
      <c r="A125" s="44" t="s">
        <v>170</v>
      </c>
      <c r="B125" s="2">
        <v>723</v>
      </c>
      <c r="C125" s="45" t="s">
        <v>304</v>
      </c>
      <c r="D125" s="45" t="s">
        <v>305</v>
      </c>
      <c r="E125" s="45" t="s">
        <v>69</v>
      </c>
      <c r="F125" s="193">
        <f>+'9'!E125</f>
        <v>0</v>
      </c>
      <c r="G125" s="193">
        <f>+'9'!F125</f>
        <v>0</v>
      </c>
    </row>
    <row r="126" spans="1:7" x14ac:dyDescent="0.35">
      <c r="A126" s="39" t="s">
        <v>306</v>
      </c>
      <c r="B126" s="26">
        <v>723</v>
      </c>
      <c r="C126" s="38" t="s">
        <v>307</v>
      </c>
      <c r="D126" s="38"/>
      <c r="E126" s="38"/>
      <c r="F126" s="158">
        <f>+'9'!E126</f>
        <v>1392500</v>
      </c>
      <c r="G126" s="158">
        <f>+'9'!F126</f>
        <v>1392500</v>
      </c>
    </row>
    <row r="127" spans="1:7" x14ac:dyDescent="0.35">
      <c r="A127" s="39" t="s">
        <v>30</v>
      </c>
      <c r="B127" s="26">
        <v>723</v>
      </c>
      <c r="C127" s="38" t="s">
        <v>349</v>
      </c>
      <c r="D127" s="38"/>
      <c r="E127" s="38"/>
      <c r="F127" s="158">
        <f>+'9'!E127</f>
        <v>0</v>
      </c>
      <c r="G127" s="158">
        <f>+'9'!F127</f>
        <v>0</v>
      </c>
    </row>
    <row r="128" spans="1:7" x14ac:dyDescent="0.35">
      <c r="A128" s="40" t="s">
        <v>368</v>
      </c>
      <c r="B128" s="26">
        <v>723</v>
      </c>
      <c r="C128" s="41" t="s">
        <v>349</v>
      </c>
      <c r="D128" s="41" t="s">
        <v>350</v>
      </c>
      <c r="E128" s="41"/>
      <c r="F128" s="191">
        <f>+'9'!E128</f>
        <v>0</v>
      </c>
      <c r="G128" s="191">
        <f>+'9'!F128</f>
        <v>0</v>
      </c>
    </row>
    <row r="129" spans="1:7" ht="36" x14ac:dyDescent="0.35">
      <c r="A129" s="40" t="s">
        <v>172</v>
      </c>
      <c r="B129" s="26">
        <v>723</v>
      </c>
      <c r="C129" s="41" t="s">
        <v>349</v>
      </c>
      <c r="D129" s="41" t="s">
        <v>351</v>
      </c>
      <c r="E129" s="41" t="s">
        <v>16</v>
      </c>
      <c r="F129" s="191">
        <f>+'9'!E129</f>
        <v>0</v>
      </c>
      <c r="G129" s="191">
        <f>+'9'!F129</f>
        <v>0</v>
      </c>
    </row>
    <row r="130" spans="1:7" ht="35.4" x14ac:dyDescent="0.35">
      <c r="A130" s="88" t="s">
        <v>404</v>
      </c>
      <c r="B130" s="26">
        <v>723</v>
      </c>
      <c r="C130" s="38" t="s">
        <v>349</v>
      </c>
      <c r="D130" s="38" t="s">
        <v>351</v>
      </c>
      <c r="E130" s="103" t="s">
        <v>362</v>
      </c>
      <c r="F130" s="158">
        <f>+'9'!E130</f>
        <v>0</v>
      </c>
      <c r="G130" s="158">
        <f>+'9'!F130</f>
        <v>0</v>
      </c>
    </row>
    <row r="131" spans="1:7" x14ac:dyDescent="0.35">
      <c r="A131" s="89" t="s">
        <v>360</v>
      </c>
      <c r="B131" s="2">
        <v>723</v>
      </c>
      <c r="C131" s="45" t="s">
        <v>349</v>
      </c>
      <c r="D131" s="45" t="s">
        <v>351</v>
      </c>
      <c r="E131" s="104" t="s">
        <v>361</v>
      </c>
      <c r="F131" s="193">
        <f>+'9'!E131</f>
        <v>0</v>
      </c>
      <c r="G131" s="193">
        <f>+'9'!F131</f>
        <v>0</v>
      </c>
    </row>
    <row r="132" spans="1:7" ht="36" x14ac:dyDescent="0.35">
      <c r="A132" s="29" t="s">
        <v>405</v>
      </c>
      <c r="B132" s="2">
        <v>723</v>
      </c>
      <c r="C132" s="45" t="s">
        <v>349</v>
      </c>
      <c r="D132" s="45" t="s">
        <v>351</v>
      </c>
      <c r="E132" s="104" t="s">
        <v>406</v>
      </c>
      <c r="F132" s="193">
        <f>+'9'!E132</f>
        <v>0</v>
      </c>
      <c r="G132" s="193">
        <f>+'9'!F132</f>
        <v>0</v>
      </c>
    </row>
    <row r="133" spans="1:7" x14ac:dyDescent="0.35">
      <c r="A133" s="37" t="s">
        <v>28</v>
      </c>
      <c r="B133" s="26">
        <v>723</v>
      </c>
      <c r="C133" s="38" t="s">
        <v>308</v>
      </c>
      <c r="D133" s="38"/>
      <c r="E133" s="38"/>
      <c r="F133" s="158">
        <f>+'9'!E133</f>
        <v>1392500</v>
      </c>
      <c r="G133" s="158">
        <f>+'9'!F133</f>
        <v>1392500</v>
      </c>
    </row>
    <row r="134" spans="1:7" hidden="1" x14ac:dyDescent="0.35">
      <c r="A134" s="40" t="s">
        <v>368</v>
      </c>
      <c r="B134" s="26">
        <v>723</v>
      </c>
      <c r="C134" s="41" t="s">
        <v>308</v>
      </c>
      <c r="D134" s="41" t="s">
        <v>350</v>
      </c>
      <c r="E134" s="41"/>
      <c r="F134" s="191">
        <f>+'9'!E134</f>
        <v>0</v>
      </c>
      <c r="G134" s="191">
        <f>+'9'!F134</f>
        <v>0</v>
      </c>
    </row>
    <row r="135" spans="1:7" hidden="1" x14ac:dyDescent="0.35">
      <c r="A135" s="40" t="s">
        <v>345</v>
      </c>
      <c r="B135" s="26">
        <v>723</v>
      </c>
      <c r="C135" s="41" t="s">
        <v>308</v>
      </c>
      <c r="D135" s="41" t="s">
        <v>346</v>
      </c>
      <c r="E135" s="41"/>
      <c r="F135" s="191">
        <f>+'9'!E135</f>
        <v>0</v>
      </c>
      <c r="G135" s="191">
        <f>+'9'!F135</f>
        <v>0</v>
      </c>
    </row>
    <row r="136" spans="1:7" ht="36" hidden="1" x14ac:dyDescent="0.35">
      <c r="A136" s="44" t="s">
        <v>168</v>
      </c>
      <c r="B136" s="2">
        <v>723</v>
      </c>
      <c r="C136" s="45" t="s">
        <v>308</v>
      </c>
      <c r="D136" s="45" t="s">
        <v>346</v>
      </c>
      <c r="E136" s="45" t="s">
        <v>18</v>
      </c>
      <c r="F136" s="193">
        <f>+'9'!E136</f>
        <v>0</v>
      </c>
      <c r="G136" s="193">
        <f>+'9'!F136</f>
        <v>0</v>
      </c>
    </row>
    <row r="137" spans="1:7" ht="36" hidden="1" x14ac:dyDescent="0.35">
      <c r="A137" s="44" t="s">
        <v>169</v>
      </c>
      <c r="B137" s="2">
        <v>723</v>
      </c>
      <c r="C137" s="45" t="s">
        <v>308</v>
      </c>
      <c r="D137" s="45" t="s">
        <v>346</v>
      </c>
      <c r="E137" s="45" t="s">
        <v>127</v>
      </c>
      <c r="F137" s="193">
        <f>+'9'!E137</f>
        <v>0</v>
      </c>
      <c r="G137" s="193">
        <f>+'9'!F137</f>
        <v>0</v>
      </c>
    </row>
    <row r="138" spans="1:7" hidden="1" x14ac:dyDescent="0.35">
      <c r="A138" s="44" t="s">
        <v>170</v>
      </c>
      <c r="B138" s="2">
        <v>723</v>
      </c>
      <c r="C138" s="45" t="s">
        <v>308</v>
      </c>
      <c r="D138" s="45" t="s">
        <v>346</v>
      </c>
      <c r="E138" s="45" t="s">
        <v>69</v>
      </c>
      <c r="F138" s="193">
        <f>+'9'!E138</f>
        <v>0</v>
      </c>
      <c r="G138" s="193">
        <f>+'9'!F138</f>
        <v>0</v>
      </c>
    </row>
    <row r="139" spans="1:7" x14ac:dyDescent="0.35">
      <c r="A139" s="40" t="s">
        <v>347</v>
      </c>
      <c r="B139" s="26">
        <v>723</v>
      </c>
      <c r="C139" s="41" t="s">
        <v>308</v>
      </c>
      <c r="D139" s="41" t="s">
        <v>348</v>
      </c>
      <c r="E139" s="43"/>
      <c r="F139" s="191">
        <f>+'9'!E139</f>
        <v>0</v>
      </c>
      <c r="G139" s="191">
        <f>+'9'!F139</f>
        <v>0</v>
      </c>
    </row>
    <row r="140" spans="1:7" ht="36" x14ac:dyDescent="0.35">
      <c r="A140" s="44" t="s">
        <v>168</v>
      </c>
      <c r="B140" s="2">
        <v>723</v>
      </c>
      <c r="C140" s="45" t="s">
        <v>308</v>
      </c>
      <c r="D140" s="45" t="s">
        <v>348</v>
      </c>
      <c r="E140" s="45" t="s">
        <v>18</v>
      </c>
      <c r="F140" s="193">
        <f>+'9'!E140</f>
        <v>0</v>
      </c>
      <c r="G140" s="193">
        <f>+'9'!F140</f>
        <v>0</v>
      </c>
    </row>
    <row r="141" spans="1:7" ht="36" x14ac:dyDescent="0.35">
      <c r="A141" s="44" t="s">
        <v>169</v>
      </c>
      <c r="B141" s="2">
        <v>723</v>
      </c>
      <c r="C141" s="45" t="s">
        <v>308</v>
      </c>
      <c r="D141" s="45" t="s">
        <v>348</v>
      </c>
      <c r="E141" s="45" t="s">
        <v>127</v>
      </c>
      <c r="F141" s="193">
        <f>+'9'!E141</f>
        <v>0</v>
      </c>
      <c r="G141" s="193">
        <f>+'9'!F141</f>
        <v>0</v>
      </c>
    </row>
    <row r="142" spans="1:7" x14ac:dyDescent="0.35">
      <c r="A142" s="44" t="s">
        <v>170</v>
      </c>
      <c r="B142" s="2">
        <v>723</v>
      </c>
      <c r="C142" s="45" t="s">
        <v>308</v>
      </c>
      <c r="D142" s="45" t="s">
        <v>348</v>
      </c>
      <c r="E142" s="45" t="s">
        <v>69</v>
      </c>
      <c r="F142" s="193">
        <f>+'9'!E142</f>
        <v>0</v>
      </c>
      <c r="G142" s="193">
        <f>+'9'!F142</f>
        <v>0</v>
      </c>
    </row>
    <row r="143" spans="1:7" x14ac:dyDescent="0.35">
      <c r="A143" s="44" t="s">
        <v>364</v>
      </c>
      <c r="B143" s="2">
        <v>723</v>
      </c>
      <c r="C143" s="45" t="s">
        <v>308</v>
      </c>
      <c r="D143" s="45" t="s">
        <v>348</v>
      </c>
      <c r="E143" s="45" t="s">
        <v>363</v>
      </c>
      <c r="F143" s="193">
        <f>+'9'!E143</f>
        <v>0</v>
      </c>
      <c r="G143" s="193">
        <f>+'9'!F143</f>
        <v>0</v>
      </c>
    </row>
    <row r="144" spans="1:7" x14ac:dyDescent="0.35">
      <c r="A144" s="40" t="s">
        <v>141</v>
      </c>
      <c r="B144" s="26">
        <v>723</v>
      </c>
      <c r="C144" s="41" t="s">
        <v>308</v>
      </c>
      <c r="D144" s="41" t="s">
        <v>309</v>
      </c>
      <c r="E144" s="43"/>
      <c r="F144" s="191">
        <f>+'9'!E144</f>
        <v>0</v>
      </c>
      <c r="G144" s="191">
        <f>+'9'!F144</f>
        <v>0</v>
      </c>
    </row>
    <row r="145" spans="1:11" ht="36" x14ac:dyDescent="0.35">
      <c r="A145" s="44" t="s">
        <v>168</v>
      </c>
      <c r="B145" s="2">
        <v>723</v>
      </c>
      <c r="C145" s="45" t="s">
        <v>308</v>
      </c>
      <c r="D145" s="45" t="s">
        <v>309</v>
      </c>
      <c r="E145" s="45" t="s">
        <v>18</v>
      </c>
      <c r="F145" s="193">
        <f>+'9'!E145</f>
        <v>0</v>
      </c>
      <c r="G145" s="193">
        <f>+'9'!F145</f>
        <v>0</v>
      </c>
    </row>
    <row r="146" spans="1:11" s="9" customFormat="1" ht="36" x14ac:dyDescent="0.3">
      <c r="A146" s="44" t="s">
        <v>169</v>
      </c>
      <c r="B146" s="2">
        <v>723</v>
      </c>
      <c r="C146" s="45" t="s">
        <v>308</v>
      </c>
      <c r="D146" s="45" t="s">
        <v>309</v>
      </c>
      <c r="E146" s="45" t="s">
        <v>127</v>
      </c>
      <c r="F146" s="193">
        <f>+'9'!E146</f>
        <v>0</v>
      </c>
      <c r="G146" s="193">
        <f>+'9'!F146</f>
        <v>0</v>
      </c>
      <c r="H146" s="86"/>
      <c r="I146" s="86"/>
      <c r="J146" s="86"/>
      <c r="K146" s="86"/>
    </row>
    <row r="147" spans="1:11" s="9" customFormat="1" x14ac:dyDescent="0.3">
      <c r="A147" s="44" t="s">
        <v>170</v>
      </c>
      <c r="B147" s="2">
        <v>723</v>
      </c>
      <c r="C147" s="45" t="s">
        <v>308</v>
      </c>
      <c r="D147" s="45" t="s">
        <v>309</v>
      </c>
      <c r="E147" s="45" t="s">
        <v>69</v>
      </c>
      <c r="F147" s="193">
        <f>+'9'!E147</f>
        <v>0</v>
      </c>
      <c r="G147" s="193">
        <f>+'9'!F147</f>
        <v>0</v>
      </c>
      <c r="H147" s="86"/>
      <c r="I147" s="86"/>
      <c r="J147" s="86"/>
      <c r="K147" s="86"/>
    </row>
    <row r="148" spans="1:11" x14ac:dyDescent="0.35">
      <c r="A148" s="53" t="s">
        <v>310</v>
      </c>
      <c r="B148" s="26">
        <v>723</v>
      </c>
      <c r="C148" s="41" t="s">
        <v>308</v>
      </c>
      <c r="D148" s="41" t="s">
        <v>311</v>
      </c>
      <c r="E148" s="41"/>
      <c r="F148" s="191">
        <f>+'9'!E148</f>
        <v>0</v>
      </c>
      <c r="G148" s="191">
        <f>+'9'!F148</f>
        <v>0</v>
      </c>
    </row>
    <row r="149" spans="1:11" ht="36" x14ac:dyDescent="0.35">
      <c r="A149" s="44" t="s">
        <v>168</v>
      </c>
      <c r="B149" s="2">
        <v>723</v>
      </c>
      <c r="C149" s="45" t="s">
        <v>308</v>
      </c>
      <c r="D149" s="45" t="s">
        <v>311</v>
      </c>
      <c r="E149" s="45" t="s">
        <v>18</v>
      </c>
      <c r="F149" s="193">
        <f>+'9'!E149</f>
        <v>0</v>
      </c>
      <c r="G149" s="193">
        <f>+'9'!F149</f>
        <v>0</v>
      </c>
    </row>
    <row r="150" spans="1:11" ht="36" x14ac:dyDescent="0.35">
      <c r="A150" s="44" t="s">
        <v>169</v>
      </c>
      <c r="B150" s="2">
        <v>723</v>
      </c>
      <c r="C150" s="45" t="s">
        <v>308</v>
      </c>
      <c r="D150" s="45" t="s">
        <v>311</v>
      </c>
      <c r="E150" s="45" t="s">
        <v>127</v>
      </c>
      <c r="F150" s="193">
        <f>+'9'!E150</f>
        <v>0</v>
      </c>
      <c r="G150" s="193">
        <f>+'9'!F150</f>
        <v>0</v>
      </c>
    </row>
    <row r="151" spans="1:11" ht="36" x14ac:dyDescent="0.35">
      <c r="A151" s="44" t="s">
        <v>337</v>
      </c>
      <c r="B151" s="2">
        <v>723</v>
      </c>
      <c r="C151" s="45" t="s">
        <v>308</v>
      </c>
      <c r="D151" s="45" t="s">
        <v>311</v>
      </c>
      <c r="E151" s="45" t="s">
        <v>76</v>
      </c>
      <c r="F151" s="193">
        <f>+'9'!E151</f>
        <v>0</v>
      </c>
      <c r="G151" s="193">
        <f>+'9'!F151</f>
        <v>0</v>
      </c>
    </row>
    <row r="152" spans="1:11" x14ac:dyDescent="0.35">
      <c r="A152" s="44" t="s">
        <v>170</v>
      </c>
      <c r="B152" s="2">
        <v>723</v>
      </c>
      <c r="C152" s="45" t="s">
        <v>308</v>
      </c>
      <c r="D152" s="45" t="s">
        <v>311</v>
      </c>
      <c r="E152" s="45" t="s">
        <v>69</v>
      </c>
      <c r="F152" s="193">
        <f>+'9'!E152</f>
        <v>0</v>
      </c>
      <c r="G152" s="193">
        <f>+'9'!F152</f>
        <v>0</v>
      </c>
    </row>
    <row r="153" spans="1:11" ht="36" x14ac:dyDescent="0.35">
      <c r="A153" s="53" t="s">
        <v>312</v>
      </c>
      <c r="B153" s="26">
        <v>723</v>
      </c>
      <c r="C153" s="41" t="s">
        <v>308</v>
      </c>
      <c r="D153" s="38" t="s">
        <v>313</v>
      </c>
      <c r="E153" s="41"/>
      <c r="F153" s="158">
        <f>+'9'!E153</f>
        <v>1392500</v>
      </c>
      <c r="G153" s="158">
        <f>+'9'!F153</f>
        <v>1392500</v>
      </c>
    </row>
    <row r="154" spans="1:11" ht="36" x14ac:dyDescent="0.35">
      <c r="A154" s="47" t="s">
        <v>168</v>
      </c>
      <c r="B154" s="2">
        <v>723</v>
      </c>
      <c r="C154" s="45" t="s">
        <v>308</v>
      </c>
      <c r="D154" s="45" t="s">
        <v>313</v>
      </c>
      <c r="E154" s="45" t="s">
        <v>18</v>
      </c>
      <c r="F154" s="193">
        <f>+'9'!E154</f>
        <v>1392500</v>
      </c>
      <c r="G154" s="193">
        <f>+'9'!F154</f>
        <v>1392500</v>
      </c>
    </row>
    <row r="155" spans="1:11" ht="36" x14ac:dyDescent="0.35">
      <c r="A155" s="47" t="s">
        <v>169</v>
      </c>
      <c r="B155" s="2">
        <v>723</v>
      </c>
      <c r="C155" s="45" t="s">
        <v>308</v>
      </c>
      <c r="D155" s="45" t="s">
        <v>313</v>
      </c>
      <c r="E155" s="45" t="s">
        <v>127</v>
      </c>
      <c r="F155" s="193">
        <f>+'9'!E155</f>
        <v>1392500</v>
      </c>
      <c r="G155" s="193">
        <f>+'9'!F155</f>
        <v>1392500</v>
      </c>
    </row>
    <row r="156" spans="1:11" x14ac:dyDescent="0.35">
      <c r="A156" s="47" t="s">
        <v>170</v>
      </c>
      <c r="B156" s="2">
        <v>723</v>
      </c>
      <c r="C156" s="45" t="s">
        <v>308</v>
      </c>
      <c r="D156" s="45" t="s">
        <v>313</v>
      </c>
      <c r="E156" s="45" t="s">
        <v>69</v>
      </c>
      <c r="F156" s="193">
        <f>+'9'!E156</f>
        <v>1392500</v>
      </c>
      <c r="G156" s="193">
        <f>+'9'!F156</f>
        <v>1392500</v>
      </c>
    </row>
    <row r="157" spans="1:11" x14ac:dyDescent="0.35">
      <c r="A157" s="46" t="s">
        <v>355</v>
      </c>
      <c r="B157" s="26">
        <v>723</v>
      </c>
      <c r="C157" s="38" t="s">
        <v>356</v>
      </c>
      <c r="D157" s="38"/>
      <c r="E157" s="38"/>
      <c r="F157" s="158">
        <f>+'9'!E157</f>
        <v>0</v>
      </c>
      <c r="G157" s="158">
        <f>+'9'!F157</f>
        <v>0</v>
      </c>
    </row>
    <row r="158" spans="1:11" ht="34.799999999999997" x14ac:dyDescent="0.35">
      <c r="A158" s="46" t="s">
        <v>173</v>
      </c>
      <c r="B158" s="26">
        <v>723</v>
      </c>
      <c r="C158" s="38" t="s">
        <v>354</v>
      </c>
      <c r="D158" s="38"/>
      <c r="E158" s="38"/>
      <c r="F158" s="158">
        <f>+'9'!E158</f>
        <v>0</v>
      </c>
      <c r="G158" s="158">
        <f>+'9'!F158</f>
        <v>0</v>
      </c>
    </row>
    <row r="159" spans="1:11" x14ac:dyDescent="0.35">
      <c r="A159" s="40" t="s">
        <v>266</v>
      </c>
      <c r="B159" s="26">
        <v>723</v>
      </c>
      <c r="C159" s="41" t="s">
        <v>354</v>
      </c>
      <c r="D159" s="41" t="s">
        <v>267</v>
      </c>
      <c r="E159" s="41"/>
      <c r="F159" s="191">
        <f>+'9'!E159</f>
        <v>0</v>
      </c>
      <c r="G159" s="191">
        <f>+'9'!F159</f>
        <v>0</v>
      </c>
    </row>
    <row r="160" spans="1:11" ht="36" x14ac:dyDescent="0.35">
      <c r="A160" s="42" t="s">
        <v>268</v>
      </c>
      <c r="B160" s="2">
        <v>723</v>
      </c>
      <c r="C160" s="43" t="s">
        <v>354</v>
      </c>
      <c r="D160" s="43" t="s">
        <v>269</v>
      </c>
      <c r="E160" s="43"/>
      <c r="F160" s="192">
        <f>+'9'!E160</f>
        <v>0</v>
      </c>
      <c r="G160" s="192">
        <f>+'9'!F160</f>
        <v>0</v>
      </c>
    </row>
    <row r="161" spans="1:7" ht="36" x14ac:dyDescent="0.35">
      <c r="A161" s="44" t="s">
        <v>260</v>
      </c>
      <c r="B161" s="2">
        <v>723</v>
      </c>
      <c r="C161" s="45" t="s">
        <v>354</v>
      </c>
      <c r="D161" s="45" t="s">
        <v>270</v>
      </c>
      <c r="E161" s="45"/>
      <c r="F161" s="193">
        <f>+'9'!E161</f>
        <v>0</v>
      </c>
      <c r="G161" s="193">
        <f>+'9'!F161</f>
        <v>0</v>
      </c>
    </row>
    <row r="162" spans="1:7" x14ac:dyDescent="0.35">
      <c r="A162" s="44" t="s">
        <v>271</v>
      </c>
      <c r="B162" s="2">
        <v>723</v>
      </c>
      <c r="C162" s="45" t="s">
        <v>354</v>
      </c>
      <c r="D162" s="45" t="s">
        <v>272</v>
      </c>
      <c r="E162" s="45" t="s">
        <v>16</v>
      </c>
      <c r="F162" s="193">
        <f>+'9'!E162</f>
        <v>0</v>
      </c>
      <c r="G162" s="193">
        <f>+'9'!F162</f>
        <v>0</v>
      </c>
    </row>
    <row r="163" spans="1:7" ht="36" x14ac:dyDescent="0.35">
      <c r="A163" s="44" t="s">
        <v>168</v>
      </c>
      <c r="B163" s="2">
        <v>723</v>
      </c>
      <c r="C163" s="45" t="s">
        <v>354</v>
      </c>
      <c r="D163" s="45" t="s">
        <v>272</v>
      </c>
      <c r="E163" s="45" t="s">
        <v>18</v>
      </c>
      <c r="F163" s="193">
        <f>+'9'!E163</f>
        <v>0</v>
      </c>
      <c r="G163" s="193">
        <f>+'9'!F163</f>
        <v>0</v>
      </c>
    </row>
    <row r="164" spans="1:7" ht="36" x14ac:dyDescent="0.35">
      <c r="A164" s="44" t="s">
        <v>169</v>
      </c>
      <c r="B164" s="2">
        <v>723</v>
      </c>
      <c r="C164" s="45" t="s">
        <v>354</v>
      </c>
      <c r="D164" s="45" t="s">
        <v>272</v>
      </c>
      <c r="E164" s="45" t="s">
        <v>127</v>
      </c>
      <c r="F164" s="193">
        <f>+'9'!E164</f>
        <v>0</v>
      </c>
      <c r="G164" s="193">
        <f>+'9'!F164</f>
        <v>0</v>
      </c>
    </row>
    <row r="165" spans="1:7" x14ac:dyDescent="0.35">
      <c r="A165" s="44" t="s">
        <v>170</v>
      </c>
      <c r="B165" s="2">
        <v>723</v>
      </c>
      <c r="C165" s="45" t="s">
        <v>354</v>
      </c>
      <c r="D165" s="45" t="s">
        <v>272</v>
      </c>
      <c r="E165" s="45" t="s">
        <v>69</v>
      </c>
      <c r="F165" s="193">
        <f>+'9'!E165</f>
        <v>0</v>
      </c>
      <c r="G165" s="193">
        <f>+'9'!F165</f>
        <v>0</v>
      </c>
    </row>
    <row r="166" spans="1:7" ht="36" x14ac:dyDescent="0.35">
      <c r="A166" s="44" t="s">
        <v>352</v>
      </c>
      <c r="B166" s="2">
        <v>723</v>
      </c>
      <c r="C166" s="45" t="s">
        <v>354</v>
      </c>
      <c r="D166" s="45" t="s">
        <v>353</v>
      </c>
      <c r="E166" s="45"/>
      <c r="F166" s="193">
        <f>+'9'!E166</f>
        <v>0</v>
      </c>
      <c r="G166" s="193">
        <f>+'9'!F166</f>
        <v>0</v>
      </c>
    </row>
    <row r="167" spans="1:7" ht="36" x14ac:dyDescent="0.35">
      <c r="A167" s="44" t="s">
        <v>168</v>
      </c>
      <c r="B167" s="2">
        <v>723</v>
      </c>
      <c r="C167" s="45" t="s">
        <v>354</v>
      </c>
      <c r="D167" s="45" t="s">
        <v>353</v>
      </c>
      <c r="E167" s="45" t="s">
        <v>18</v>
      </c>
      <c r="F167" s="193">
        <f>+'9'!E167</f>
        <v>0</v>
      </c>
      <c r="G167" s="193">
        <f>+'9'!F167</f>
        <v>0</v>
      </c>
    </row>
    <row r="168" spans="1:7" ht="36" x14ac:dyDescent="0.35">
      <c r="A168" s="44" t="s">
        <v>169</v>
      </c>
      <c r="B168" s="2">
        <v>723</v>
      </c>
      <c r="C168" s="45" t="s">
        <v>354</v>
      </c>
      <c r="D168" s="45" t="s">
        <v>353</v>
      </c>
      <c r="E168" s="45" t="s">
        <v>127</v>
      </c>
      <c r="F168" s="193">
        <f>+'9'!E168</f>
        <v>0</v>
      </c>
      <c r="G168" s="193">
        <f>+'9'!F168</f>
        <v>0</v>
      </c>
    </row>
    <row r="169" spans="1:7" x14ac:dyDescent="0.35">
      <c r="A169" s="44" t="s">
        <v>170</v>
      </c>
      <c r="B169" s="2">
        <v>723</v>
      </c>
      <c r="C169" s="45" t="s">
        <v>354</v>
      </c>
      <c r="D169" s="45" t="s">
        <v>353</v>
      </c>
      <c r="E169" s="45" t="s">
        <v>69</v>
      </c>
      <c r="F169" s="193">
        <f>+'9'!E169</f>
        <v>0</v>
      </c>
      <c r="G169" s="193">
        <f>+'9'!F169</f>
        <v>0</v>
      </c>
    </row>
    <row r="170" spans="1:7" x14ac:dyDescent="0.35">
      <c r="A170" s="39" t="s">
        <v>314</v>
      </c>
      <c r="B170" s="26">
        <v>723</v>
      </c>
      <c r="C170" s="38" t="s">
        <v>315</v>
      </c>
      <c r="D170" s="38"/>
      <c r="E170" s="38"/>
      <c r="F170" s="158">
        <f>+'9'!E170</f>
        <v>4929500</v>
      </c>
      <c r="G170" s="158">
        <f>+'9'!F170</f>
        <v>4929500</v>
      </c>
    </row>
    <row r="171" spans="1:7" x14ac:dyDescent="0.35">
      <c r="A171" s="39" t="s">
        <v>316</v>
      </c>
      <c r="B171" s="26">
        <v>723</v>
      </c>
      <c r="C171" s="38" t="s">
        <v>317</v>
      </c>
      <c r="D171" s="38"/>
      <c r="E171" s="38"/>
      <c r="F171" s="158">
        <f>+'9'!E171</f>
        <v>4929500</v>
      </c>
      <c r="G171" s="158">
        <f>+'9'!F171</f>
        <v>4929500</v>
      </c>
    </row>
    <row r="172" spans="1:7" x14ac:dyDescent="0.35">
      <c r="A172" s="40" t="s">
        <v>266</v>
      </c>
      <c r="B172" s="26">
        <v>723</v>
      </c>
      <c r="C172" s="41" t="s">
        <v>317</v>
      </c>
      <c r="D172" s="41" t="s">
        <v>267</v>
      </c>
      <c r="E172" s="41"/>
      <c r="F172" s="191">
        <f>+'9'!E172</f>
        <v>4929500</v>
      </c>
      <c r="G172" s="191">
        <f>+'9'!F172</f>
        <v>4929500</v>
      </c>
    </row>
    <row r="173" spans="1:7" ht="36" x14ac:dyDescent="0.35">
      <c r="A173" s="42" t="s">
        <v>268</v>
      </c>
      <c r="B173" s="2">
        <v>723</v>
      </c>
      <c r="C173" s="43" t="s">
        <v>317</v>
      </c>
      <c r="D173" s="43" t="s">
        <v>269</v>
      </c>
      <c r="E173" s="43"/>
      <c r="F173" s="192">
        <f>+'9'!E173</f>
        <v>4929500</v>
      </c>
      <c r="G173" s="192">
        <f>+'9'!F173</f>
        <v>4929500</v>
      </c>
    </row>
    <row r="174" spans="1:7" ht="36" x14ac:dyDescent="0.35">
      <c r="A174" s="44" t="s">
        <v>260</v>
      </c>
      <c r="B174" s="2">
        <v>723</v>
      </c>
      <c r="C174" s="45" t="s">
        <v>317</v>
      </c>
      <c r="D174" s="45" t="s">
        <v>270</v>
      </c>
      <c r="E174" s="38"/>
      <c r="F174" s="193">
        <f>+'9'!E174</f>
        <v>4929500</v>
      </c>
      <c r="G174" s="193">
        <f>+'9'!F174</f>
        <v>4929500</v>
      </c>
    </row>
    <row r="175" spans="1:7" ht="36" x14ac:dyDescent="0.35">
      <c r="A175" s="44" t="s">
        <v>352</v>
      </c>
      <c r="B175" s="2">
        <v>723</v>
      </c>
      <c r="C175" s="45" t="s">
        <v>317</v>
      </c>
      <c r="D175" s="45" t="s">
        <v>353</v>
      </c>
      <c r="E175" s="45" t="s">
        <v>16</v>
      </c>
      <c r="F175" s="193">
        <f>+'9'!E175</f>
        <v>4929500</v>
      </c>
      <c r="G175" s="193">
        <f>+'9'!F175</f>
        <v>4929500</v>
      </c>
    </row>
    <row r="176" spans="1:7" ht="54" x14ac:dyDescent="0.35">
      <c r="A176" s="44" t="s">
        <v>164</v>
      </c>
      <c r="B176" s="2">
        <v>723</v>
      </c>
      <c r="C176" s="45" t="s">
        <v>317</v>
      </c>
      <c r="D176" s="45" t="s">
        <v>353</v>
      </c>
      <c r="E176" s="45" t="s">
        <v>126</v>
      </c>
      <c r="F176" s="193">
        <f>+'9'!E176</f>
        <v>4929500</v>
      </c>
      <c r="G176" s="193">
        <f>+'9'!F176</f>
        <v>4929500</v>
      </c>
    </row>
    <row r="177" spans="1:7" x14ac:dyDescent="0.35">
      <c r="A177" s="44" t="s">
        <v>174</v>
      </c>
      <c r="B177" s="2">
        <v>723</v>
      </c>
      <c r="C177" s="45" t="s">
        <v>317</v>
      </c>
      <c r="D177" s="45" t="s">
        <v>353</v>
      </c>
      <c r="E177" s="45" t="s">
        <v>122</v>
      </c>
      <c r="F177" s="193">
        <f>+'9'!E177</f>
        <v>4929500</v>
      </c>
      <c r="G177" s="193">
        <f>+'9'!F177</f>
        <v>4929500</v>
      </c>
    </row>
    <row r="178" spans="1:7" x14ac:dyDescent="0.35">
      <c r="A178" s="44" t="s">
        <v>175</v>
      </c>
      <c r="B178" s="2">
        <v>723</v>
      </c>
      <c r="C178" s="45" t="s">
        <v>317</v>
      </c>
      <c r="D178" s="45" t="s">
        <v>353</v>
      </c>
      <c r="E178" s="45" t="s">
        <v>80</v>
      </c>
      <c r="F178" s="193">
        <f>+'9'!E178</f>
        <v>3786098</v>
      </c>
      <c r="G178" s="193">
        <f>+'9'!F178</f>
        <v>3786098</v>
      </c>
    </row>
    <row r="179" spans="1:7" ht="36" x14ac:dyDescent="0.35">
      <c r="A179" s="44" t="s">
        <v>414</v>
      </c>
      <c r="B179" s="2">
        <v>723</v>
      </c>
      <c r="C179" s="45" t="s">
        <v>317</v>
      </c>
      <c r="D179" s="45" t="s">
        <v>353</v>
      </c>
      <c r="E179" s="45" t="s">
        <v>121</v>
      </c>
      <c r="F179" s="193">
        <f>+'9'!E179</f>
        <v>1143402</v>
      </c>
      <c r="G179" s="193">
        <f>+'9'!F179</f>
        <v>1143402</v>
      </c>
    </row>
    <row r="180" spans="1:7" ht="36" x14ac:dyDescent="0.35">
      <c r="A180" s="44" t="s">
        <v>168</v>
      </c>
      <c r="B180" s="2">
        <v>723</v>
      </c>
      <c r="C180" s="45" t="s">
        <v>317</v>
      </c>
      <c r="D180" s="45" t="s">
        <v>353</v>
      </c>
      <c r="E180" s="45" t="s">
        <v>18</v>
      </c>
      <c r="F180" s="193">
        <f>+'9'!E180</f>
        <v>0</v>
      </c>
      <c r="G180" s="193">
        <f>+'9'!F180</f>
        <v>0</v>
      </c>
    </row>
    <row r="181" spans="1:7" ht="36" x14ac:dyDescent="0.35">
      <c r="A181" s="44" t="s">
        <v>169</v>
      </c>
      <c r="B181" s="2">
        <v>723</v>
      </c>
      <c r="C181" s="45" t="s">
        <v>317</v>
      </c>
      <c r="D181" s="45" t="s">
        <v>353</v>
      </c>
      <c r="E181" s="45" t="s">
        <v>127</v>
      </c>
      <c r="F181" s="193">
        <f>+'9'!E181</f>
        <v>0</v>
      </c>
      <c r="G181" s="193">
        <f>+'9'!F181</f>
        <v>0</v>
      </c>
    </row>
    <row r="182" spans="1:7" ht="36" x14ac:dyDescent="0.35">
      <c r="A182" s="44" t="s">
        <v>337</v>
      </c>
      <c r="B182" s="2">
        <v>723</v>
      </c>
      <c r="C182" s="45" t="s">
        <v>317</v>
      </c>
      <c r="D182" s="45" t="s">
        <v>353</v>
      </c>
      <c r="E182" s="45" t="s">
        <v>76</v>
      </c>
      <c r="F182" s="193">
        <f>+'9'!E182</f>
        <v>0</v>
      </c>
      <c r="G182" s="193">
        <f>+'9'!F182</f>
        <v>0</v>
      </c>
    </row>
    <row r="183" spans="1:7" x14ac:dyDescent="0.35">
      <c r="A183" s="44" t="s">
        <v>170</v>
      </c>
      <c r="B183" s="2">
        <v>723</v>
      </c>
      <c r="C183" s="45" t="s">
        <v>317</v>
      </c>
      <c r="D183" s="45" t="s">
        <v>353</v>
      </c>
      <c r="E183" s="45" t="s">
        <v>69</v>
      </c>
      <c r="F183" s="193">
        <f>+'9'!E183</f>
        <v>0</v>
      </c>
      <c r="G183" s="193">
        <f>+'9'!F183</f>
        <v>0</v>
      </c>
    </row>
    <row r="184" spans="1:7" x14ac:dyDescent="0.35">
      <c r="A184" s="44" t="s">
        <v>364</v>
      </c>
      <c r="B184" s="2">
        <v>723</v>
      </c>
      <c r="C184" s="45" t="s">
        <v>317</v>
      </c>
      <c r="D184" s="45" t="s">
        <v>353</v>
      </c>
      <c r="E184" s="45" t="s">
        <v>363</v>
      </c>
      <c r="F184" s="193">
        <f>+'9'!E184</f>
        <v>0</v>
      </c>
      <c r="G184" s="193">
        <f>+'9'!F184</f>
        <v>0</v>
      </c>
    </row>
    <row r="185" spans="1:7" x14ac:dyDescent="0.35">
      <c r="A185" s="44" t="s">
        <v>147</v>
      </c>
      <c r="B185" s="2">
        <v>723</v>
      </c>
      <c r="C185" s="45" t="s">
        <v>317</v>
      </c>
      <c r="D185" s="45" t="s">
        <v>353</v>
      </c>
      <c r="E185" s="45" t="s">
        <v>128</v>
      </c>
      <c r="F185" s="193">
        <f>+'9'!E185</f>
        <v>0</v>
      </c>
      <c r="G185" s="193">
        <f>+'9'!F185</f>
        <v>0</v>
      </c>
    </row>
    <row r="186" spans="1:7" x14ac:dyDescent="0.35">
      <c r="A186" s="44" t="s">
        <v>130</v>
      </c>
      <c r="B186" s="2">
        <v>723</v>
      </c>
      <c r="C186" s="45" t="s">
        <v>317</v>
      </c>
      <c r="D186" s="45" t="s">
        <v>353</v>
      </c>
      <c r="E186" s="45" t="s">
        <v>78</v>
      </c>
      <c r="F186" s="193">
        <f>+'9'!E186</f>
        <v>0</v>
      </c>
      <c r="G186" s="193">
        <f>+'9'!F186</f>
        <v>0</v>
      </c>
    </row>
    <row r="187" spans="1:7" x14ac:dyDescent="0.35">
      <c r="A187" s="44" t="s">
        <v>146</v>
      </c>
      <c r="B187" s="2">
        <v>723</v>
      </c>
      <c r="C187" s="45" t="s">
        <v>317</v>
      </c>
      <c r="D187" s="45" t="s">
        <v>353</v>
      </c>
      <c r="E187" s="45" t="s">
        <v>77</v>
      </c>
      <c r="F187" s="193">
        <f>+'9'!E187</f>
        <v>0</v>
      </c>
      <c r="G187" s="193">
        <f>+'9'!F187</f>
        <v>0</v>
      </c>
    </row>
    <row r="188" spans="1:7" x14ac:dyDescent="0.35">
      <c r="A188" s="44" t="s">
        <v>134</v>
      </c>
      <c r="B188" s="2">
        <v>723</v>
      </c>
      <c r="C188" s="45" t="s">
        <v>317</v>
      </c>
      <c r="D188" s="45" t="s">
        <v>353</v>
      </c>
      <c r="E188" s="45" t="s">
        <v>133</v>
      </c>
      <c r="F188" s="193">
        <f>+'9'!E188</f>
        <v>0</v>
      </c>
      <c r="G188" s="193">
        <f>+'9'!F188</f>
        <v>0</v>
      </c>
    </row>
    <row r="189" spans="1:7" x14ac:dyDescent="0.35">
      <c r="A189" s="39" t="s">
        <v>81</v>
      </c>
      <c r="B189" s="26">
        <v>723</v>
      </c>
      <c r="C189" s="38" t="s">
        <v>318</v>
      </c>
      <c r="D189" s="38"/>
      <c r="E189" s="38"/>
      <c r="F189" s="158">
        <f>+'9'!E189</f>
        <v>0</v>
      </c>
      <c r="G189" s="158">
        <f>+'9'!F189</f>
        <v>0</v>
      </c>
    </row>
    <row r="190" spans="1:7" x14ac:dyDescent="0.35">
      <c r="A190" s="39" t="s">
        <v>319</v>
      </c>
      <c r="B190" s="26">
        <v>723</v>
      </c>
      <c r="C190" s="38" t="s">
        <v>320</v>
      </c>
      <c r="D190" s="38"/>
      <c r="E190" s="38"/>
      <c r="F190" s="158">
        <f>+'9'!E190</f>
        <v>0</v>
      </c>
      <c r="G190" s="158">
        <f>+'9'!F190</f>
        <v>0</v>
      </c>
    </row>
    <row r="191" spans="1:7" x14ac:dyDescent="0.35">
      <c r="A191" s="40" t="s">
        <v>266</v>
      </c>
      <c r="B191" s="26">
        <v>723</v>
      </c>
      <c r="C191" s="41" t="s">
        <v>320</v>
      </c>
      <c r="D191" s="41" t="s">
        <v>267</v>
      </c>
      <c r="E191" s="41"/>
      <c r="F191" s="191">
        <f>+'9'!E191</f>
        <v>0</v>
      </c>
      <c r="G191" s="191">
        <f>+'9'!F191</f>
        <v>0</v>
      </c>
    </row>
    <row r="192" spans="1:7" ht="36" x14ac:dyDescent="0.35">
      <c r="A192" s="42" t="s">
        <v>268</v>
      </c>
      <c r="B192" s="2">
        <v>723</v>
      </c>
      <c r="C192" s="43" t="s">
        <v>320</v>
      </c>
      <c r="D192" s="43" t="s">
        <v>269</v>
      </c>
      <c r="E192" s="43"/>
      <c r="F192" s="192">
        <f>+'9'!E192</f>
        <v>0</v>
      </c>
      <c r="G192" s="192">
        <f>+'9'!F192</f>
        <v>0</v>
      </c>
    </row>
    <row r="193" spans="1:7" ht="36" x14ac:dyDescent="0.35">
      <c r="A193" s="44" t="s">
        <v>260</v>
      </c>
      <c r="B193" s="2">
        <v>723</v>
      </c>
      <c r="C193" s="45" t="s">
        <v>320</v>
      </c>
      <c r="D193" s="45" t="s">
        <v>270</v>
      </c>
      <c r="E193" s="45"/>
      <c r="F193" s="193">
        <f>+'9'!E193</f>
        <v>0</v>
      </c>
      <c r="G193" s="193">
        <f>+'9'!F193</f>
        <v>0</v>
      </c>
    </row>
    <row r="194" spans="1:7" x14ac:dyDescent="0.35">
      <c r="A194" s="44" t="s">
        <v>321</v>
      </c>
      <c r="B194" s="45">
        <v>723</v>
      </c>
      <c r="C194" s="45" t="s">
        <v>320</v>
      </c>
      <c r="D194" s="45" t="s">
        <v>322</v>
      </c>
      <c r="E194" s="45" t="s">
        <v>16</v>
      </c>
      <c r="F194" s="193">
        <f>+'9'!E194</f>
        <v>0</v>
      </c>
      <c r="G194" s="193">
        <f>+'9'!F194</f>
        <v>0</v>
      </c>
    </row>
    <row r="195" spans="1:7" x14ac:dyDescent="0.35">
      <c r="A195" s="44" t="s">
        <v>176</v>
      </c>
      <c r="B195" s="45">
        <v>723</v>
      </c>
      <c r="C195" s="45" t="s">
        <v>320</v>
      </c>
      <c r="D195" s="45" t="s">
        <v>322</v>
      </c>
      <c r="E195" s="45" t="s">
        <v>20</v>
      </c>
      <c r="F195" s="193">
        <f>+'9'!E195</f>
        <v>0</v>
      </c>
      <c r="G195" s="193">
        <f>+'9'!F195</f>
        <v>0</v>
      </c>
    </row>
    <row r="196" spans="1:7" x14ac:dyDescent="0.35">
      <c r="A196" s="44" t="s">
        <v>323</v>
      </c>
      <c r="B196" s="43">
        <v>723</v>
      </c>
      <c r="C196" s="45" t="s">
        <v>320</v>
      </c>
      <c r="D196" s="45" t="s">
        <v>322</v>
      </c>
      <c r="E196" s="45" t="s">
        <v>79</v>
      </c>
      <c r="F196" s="193">
        <f>+'9'!E196</f>
        <v>0</v>
      </c>
      <c r="G196" s="193">
        <f>+'9'!F196</f>
        <v>0</v>
      </c>
    </row>
    <row r="197" spans="1:7" ht="34.799999999999997" x14ac:dyDescent="0.35">
      <c r="A197" s="39" t="s">
        <v>259</v>
      </c>
      <c r="B197" s="41">
        <v>723</v>
      </c>
      <c r="C197" s="38" t="s">
        <v>324</v>
      </c>
      <c r="D197" s="38"/>
      <c r="E197" s="38"/>
      <c r="F197" s="158">
        <f>+'9'!E197</f>
        <v>5000</v>
      </c>
      <c r="G197" s="158">
        <f>+'9'!F197</f>
        <v>5000</v>
      </c>
    </row>
    <row r="198" spans="1:7" x14ac:dyDescent="0.35">
      <c r="A198" s="39" t="s">
        <v>325</v>
      </c>
      <c r="B198" s="38">
        <v>723</v>
      </c>
      <c r="C198" s="38" t="s">
        <v>326</v>
      </c>
      <c r="D198" s="38"/>
      <c r="E198" s="38"/>
      <c r="F198" s="158">
        <f>+'9'!E198</f>
        <v>5000</v>
      </c>
      <c r="G198" s="158">
        <f>+'9'!F198</f>
        <v>5000</v>
      </c>
    </row>
    <row r="199" spans="1:7" x14ac:dyDescent="0.35">
      <c r="A199" s="40" t="s">
        <v>266</v>
      </c>
      <c r="B199" s="38">
        <v>723</v>
      </c>
      <c r="C199" s="41" t="s">
        <v>326</v>
      </c>
      <c r="D199" s="41" t="s">
        <v>267</v>
      </c>
      <c r="E199" s="41"/>
      <c r="F199" s="191">
        <f>+'9'!E199</f>
        <v>5000</v>
      </c>
      <c r="G199" s="191">
        <f>+'9'!F199</f>
        <v>5000</v>
      </c>
    </row>
    <row r="200" spans="1:7" ht="36" x14ac:dyDescent="0.35">
      <c r="A200" s="42" t="s">
        <v>268</v>
      </c>
      <c r="B200" s="45">
        <v>723</v>
      </c>
      <c r="C200" s="45" t="s">
        <v>326</v>
      </c>
      <c r="D200" s="43" t="s">
        <v>269</v>
      </c>
      <c r="E200" s="45"/>
      <c r="F200" s="192">
        <f>+'9'!E200</f>
        <v>5000</v>
      </c>
      <c r="G200" s="192">
        <f>+'9'!F200</f>
        <v>5000</v>
      </c>
    </row>
    <row r="201" spans="1:7" ht="36" x14ac:dyDescent="0.35">
      <c r="A201" s="44" t="s">
        <v>260</v>
      </c>
      <c r="B201" s="45">
        <v>723</v>
      </c>
      <c r="C201" s="45" t="s">
        <v>326</v>
      </c>
      <c r="D201" s="45" t="s">
        <v>270</v>
      </c>
      <c r="E201" s="45"/>
      <c r="F201" s="193">
        <f>+'9'!E201</f>
        <v>5000</v>
      </c>
      <c r="G201" s="193">
        <f>+'9'!F201</f>
        <v>5000</v>
      </c>
    </row>
    <row r="202" spans="1:7" x14ac:dyDescent="0.35">
      <c r="A202" s="44" t="s">
        <v>261</v>
      </c>
      <c r="B202" s="45">
        <v>723</v>
      </c>
      <c r="C202" s="45" t="s">
        <v>326</v>
      </c>
      <c r="D202" s="45" t="s">
        <v>327</v>
      </c>
      <c r="E202" s="45" t="s">
        <v>16</v>
      </c>
      <c r="F202" s="193">
        <f>+'9'!E202</f>
        <v>5000</v>
      </c>
      <c r="G202" s="193">
        <f>+'9'!F202</f>
        <v>5000</v>
      </c>
    </row>
    <row r="203" spans="1:7" x14ac:dyDescent="0.35">
      <c r="A203" s="44" t="s">
        <v>328</v>
      </c>
      <c r="B203" s="45">
        <v>723</v>
      </c>
      <c r="C203" s="45" t="s">
        <v>326</v>
      </c>
      <c r="D203" s="45" t="s">
        <v>327</v>
      </c>
      <c r="E203" s="45" t="s">
        <v>329</v>
      </c>
      <c r="F203" s="193">
        <f>+'9'!E203</f>
        <v>5000</v>
      </c>
      <c r="G203" s="193">
        <f>+'9'!F203</f>
        <v>5000</v>
      </c>
    </row>
    <row r="204" spans="1:7" x14ac:dyDescent="0.35">
      <c r="A204" s="44" t="s">
        <v>261</v>
      </c>
      <c r="B204" s="45">
        <v>723</v>
      </c>
      <c r="C204" s="45" t="s">
        <v>326</v>
      </c>
      <c r="D204" s="45" t="s">
        <v>327</v>
      </c>
      <c r="E204" s="45" t="s">
        <v>262</v>
      </c>
      <c r="F204" s="193">
        <f>+'9'!E204</f>
        <v>5000</v>
      </c>
      <c r="G204" s="193">
        <f>+'9'!F204</f>
        <v>5000</v>
      </c>
    </row>
    <row r="205" spans="1:7" ht="52.2" x14ac:dyDescent="0.35">
      <c r="A205" s="39" t="s">
        <v>415</v>
      </c>
      <c r="B205" s="41">
        <v>723</v>
      </c>
      <c r="C205" s="38" t="s">
        <v>330</v>
      </c>
      <c r="D205" s="38"/>
      <c r="E205" s="38"/>
      <c r="F205" s="158">
        <f>+'9'!E205</f>
        <v>0</v>
      </c>
      <c r="G205" s="158">
        <f>+'9'!F205</f>
        <v>0</v>
      </c>
    </row>
    <row r="206" spans="1:7" x14ac:dyDescent="0.35">
      <c r="A206" s="39" t="s">
        <v>331</v>
      </c>
      <c r="B206" s="41">
        <v>723</v>
      </c>
      <c r="C206" s="38" t="s">
        <v>332</v>
      </c>
      <c r="D206" s="38"/>
      <c r="E206" s="38"/>
      <c r="F206" s="158">
        <f>+'9'!E206</f>
        <v>0</v>
      </c>
      <c r="G206" s="158">
        <f>+'9'!F206</f>
        <v>0</v>
      </c>
    </row>
    <row r="207" spans="1:7" x14ac:dyDescent="0.35">
      <c r="A207" s="40" t="s">
        <v>266</v>
      </c>
      <c r="B207" s="38">
        <v>723</v>
      </c>
      <c r="C207" s="41" t="s">
        <v>332</v>
      </c>
      <c r="D207" s="41" t="s">
        <v>267</v>
      </c>
      <c r="E207" s="41"/>
      <c r="F207" s="191">
        <f>+'9'!E207</f>
        <v>0</v>
      </c>
      <c r="G207" s="191">
        <f>+'9'!F207</f>
        <v>0</v>
      </c>
    </row>
    <row r="208" spans="1:7" ht="36" x14ac:dyDescent="0.35">
      <c r="A208" s="42" t="s">
        <v>268</v>
      </c>
      <c r="B208" s="45">
        <v>723</v>
      </c>
      <c r="C208" s="43" t="s">
        <v>332</v>
      </c>
      <c r="D208" s="43" t="s">
        <v>269</v>
      </c>
      <c r="E208" s="43"/>
      <c r="F208" s="192">
        <f>+'9'!E208</f>
        <v>0</v>
      </c>
      <c r="G208" s="192">
        <f>+'9'!F208</f>
        <v>0</v>
      </c>
    </row>
    <row r="209" spans="1:7" ht="36" x14ac:dyDescent="0.35">
      <c r="A209" s="44" t="s">
        <v>260</v>
      </c>
      <c r="B209" s="45">
        <v>723</v>
      </c>
      <c r="C209" s="45" t="s">
        <v>332</v>
      </c>
      <c r="D209" s="45" t="s">
        <v>270</v>
      </c>
      <c r="E209" s="45"/>
      <c r="F209" s="193">
        <f>+'9'!E209</f>
        <v>0</v>
      </c>
      <c r="G209" s="193">
        <f>+'9'!F209</f>
        <v>0</v>
      </c>
    </row>
    <row r="210" spans="1:7" x14ac:dyDescent="0.35">
      <c r="A210" s="44" t="s">
        <v>333</v>
      </c>
      <c r="B210" s="45">
        <v>723</v>
      </c>
      <c r="C210" s="45" t="s">
        <v>332</v>
      </c>
      <c r="D210" s="45" t="s">
        <v>334</v>
      </c>
      <c r="E210" s="45" t="s">
        <v>16</v>
      </c>
      <c r="F210" s="193">
        <f>+'9'!E210</f>
        <v>0</v>
      </c>
      <c r="G210" s="193">
        <f>+'9'!F210</f>
        <v>0</v>
      </c>
    </row>
    <row r="211" spans="1:7" x14ac:dyDescent="0.35">
      <c r="A211" s="44" t="s">
        <v>335</v>
      </c>
      <c r="B211" s="45">
        <v>723</v>
      </c>
      <c r="C211" s="45" t="s">
        <v>332</v>
      </c>
      <c r="D211" s="45" t="s">
        <v>334</v>
      </c>
      <c r="E211" s="45" t="s">
        <v>129</v>
      </c>
      <c r="F211" s="193">
        <f>+'9'!E211</f>
        <v>0</v>
      </c>
      <c r="G211" s="193">
        <f>+'9'!F211</f>
        <v>0</v>
      </c>
    </row>
    <row r="212" spans="1:7" ht="18.600000000000001" thickBot="1" x14ac:dyDescent="0.4">
      <c r="A212" s="54" t="s">
        <v>333</v>
      </c>
      <c r="B212" s="45">
        <v>723</v>
      </c>
      <c r="C212" s="55" t="s">
        <v>332</v>
      </c>
      <c r="D212" s="55" t="s">
        <v>334</v>
      </c>
      <c r="E212" s="55" t="s">
        <v>74</v>
      </c>
      <c r="F212" s="200">
        <f>+'9'!E212</f>
        <v>0</v>
      </c>
      <c r="G212" s="200">
        <f>+'9'!F212</f>
        <v>0</v>
      </c>
    </row>
  </sheetData>
  <mergeCells count="2">
    <mergeCell ref="A4:G4"/>
    <mergeCell ref="A2:G2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28"/>
  <sheetViews>
    <sheetView tabSelected="1" zoomScale="60" zoomScaleNormal="60" workbookViewId="0">
      <selection activeCell="E17" sqref="E17"/>
    </sheetView>
  </sheetViews>
  <sheetFormatPr defaultColWidth="9.109375" defaultRowHeight="18" x14ac:dyDescent="0.35"/>
  <cols>
    <col min="1" max="1" width="71.33203125" style="7" customWidth="1"/>
    <col min="2" max="2" width="39.21875" style="7" customWidth="1"/>
    <col min="3" max="3" width="25" style="7" customWidth="1"/>
    <col min="4" max="16384" width="9.109375" style="7"/>
  </cols>
  <sheetData>
    <row r="1" spans="1:3" x14ac:dyDescent="0.35">
      <c r="B1" s="58"/>
      <c r="C1" s="27" t="s">
        <v>255</v>
      </c>
    </row>
    <row r="2" spans="1:3" ht="37.799999999999997" customHeight="1" x14ac:dyDescent="0.35">
      <c r="A2" s="218" t="s">
        <v>509</v>
      </c>
      <c r="B2" s="218"/>
      <c r="C2" s="218"/>
    </row>
    <row r="3" spans="1:3" x14ac:dyDescent="0.35">
      <c r="C3" s="27"/>
    </row>
    <row r="4" spans="1:3" x14ac:dyDescent="0.35">
      <c r="A4" s="230" t="s">
        <v>470</v>
      </c>
      <c r="B4" s="230"/>
      <c r="C4" s="230"/>
    </row>
    <row r="5" spans="1:3" x14ac:dyDescent="0.35">
      <c r="A5" s="230" t="s">
        <v>75</v>
      </c>
      <c r="B5" s="230"/>
      <c r="C5" s="230"/>
    </row>
    <row r="6" spans="1:3" x14ac:dyDescent="0.35">
      <c r="C6" s="188" t="s">
        <v>453</v>
      </c>
    </row>
    <row r="7" spans="1:3" s="111" customFormat="1" x14ac:dyDescent="0.35">
      <c r="A7" s="12" t="s">
        <v>0</v>
      </c>
      <c r="B7" s="12" t="s">
        <v>23</v>
      </c>
      <c r="C7" s="12" t="s">
        <v>8</v>
      </c>
    </row>
    <row r="8" spans="1:3" s="112" customFormat="1" ht="35.4" x14ac:dyDescent="0.35">
      <c r="A8" s="88" t="s">
        <v>374</v>
      </c>
      <c r="B8" s="61" t="s">
        <v>228</v>
      </c>
      <c r="C8" s="175">
        <f>C9+C14+C19+C28</f>
        <v>11069978.179999992</v>
      </c>
    </row>
    <row r="9" spans="1:3" s="111" customFormat="1" ht="35.4" x14ac:dyDescent="0.35">
      <c r="A9" s="88" t="s">
        <v>37</v>
      </c>
      <c r="B9" s="61" t="s">
        <v>388</v>
      </c>
      <c r="C9" s="175">
        <f>C10-C12</f>
        <v>0</v>
      </c>
    </row>
    <row r="10" spans="1:3" s="111" customFormat="1" ht="36" x14ac:dyDescent="0.35">
      <c r="A10" s="89" t="s">
        <v>407</v>
      </c>
      <c r="B10" s="5" t="s">
        <v>229</v>
      </c>
      <c r="C10" s="176">
        <f>+C11</f>
        <v>0</v>
      </c>
    </row>
    <row r="11" spans="1:3" s="111" customFormat="1" ht="71.400000000000006" x14ac:dyDescent="0.35">
      <c r="A11" s="89" t="s">
        <v>458</v>
      </c>
      <c r="B11" s="5" t="s">
        <v>230</v>
      </c>
      <c r="C11" s="176">
        <v>0</v>
      </c>
    </row>
    <row r="12" spans="1:3" s="111" customFormat="1" ht="36" x14ac:dyDescent="0.35">
      <c r="A12" s="89" t="s">
        <v>375</v>
      </c>
      <c r="B12" s="5" t="s">
        <v>382</v>
      </c>
      <c r="C12" s="176">
        <f>+C13</f>
        <v>0</v>
      </c>
    </row>
    <row r="13" spans="1:3" s="112" customFormat="1" ht="54" x14ac:dyDescent="0.35">
      <c r="A13" s="89" t="s">
        <v>409</v>
      </c>
      <c r="B13" s="5" t="s">
        <v>381</v>
      </c>
      <c r="C13" s="176">
        <v>0</v>
      </c>
    </row>
    <row r="14" spans="1:3" s="112" customFormat="1" ht="34.799999999999997" x14ac:dyDescent="0.35">
      <c r="A14" s="113" t="s">
        <v>410</v>
      </c>
      <c r="B14" s="61" t="s">
        <v>384</v>
      </c>
      <c r="C14" s="175">
        <f>+C15-C17</f>
        <v>0</v>
      </c>
    </row>
    <row r="15" spans="1:3" s="111" customFormat="1" ht="54" x14ac:dyDescent="0.35">
      <c r="A15" s="89" t="s">
        <v>411</v>
      </c>
      <c r="B15" s="5" t="s">
        <v>385</v>
      </c>
      <c r="C15" s="176">
        <f>+C16</f>
        <v>0</v>
      </c>
    </row>
    <row r="16" spans="1:3" s="111" customFormat="1" ht="71.400000000000006" x14ac:dyDescent="0.35">
      <c r="A16" s="89" t="s">
        <v>412</v>
      </c>
      <c r="B16" s="5" t="s">
        <v>383</v>
      </c>
      <c r="C16" s="176">
        <v>0</v>
      </c>
    </row>
    <row r="17" spans="1:3" s="112" customFormat="1" ht="54" x14ac:dyDescent="0.35">
      <c r="A17" s="89" t="s">
        <v>376</v>
      </c>
      <c r="B17" s="5" t="s">
        <v>387</v>
      </c>
      <c r="C17" s="177">
        <f>+C18</f>
        <v>0</v>
      </c>
    </row>
    <row r="18" spans="1:3" s="111" customFormat="1" ht="89.4" x14ac:dyDescent="0.35">
      <c r="A18" s="89" t="s">
        <v>413</v>
      </c>
      <c r="B18" s="5" t="s">
        <v>386</v>
      </c>
      <c r="C18" s="177">
        <v>0</v>
      </c>
    </row>
    <row r="19" spans="1:3" s="111" customFormat="1" ht="35.4" x14ac:dyDescent="0.35">
      <c r="A19" s="88" t="s">
        <v>231</v>
      </c>
      <c r="B19" s="186" t="s">
        <v>232</v>
      </c>
      <c r="C19" s="178">
        <f>C20+C24</f>
        <v>11069978.179999992</v>
      </c>
    </row>
    <row r="20" spans="1:3" x14ac:dyDescent="0.35">
      <c r="A20" s="89" t="s">
        <v>233</v>
      </c>
      <c r="B20" s="187" t="s">
        <v>234</v>
      </c>
      <c r="C20" s="179">
        <f>C21</f>
        <v>-83565552.400000006</v>
      </c>
    </row>
    <row r="21" spans="1:3" x14ac:dyDescent="0.35">
      <c r="A21" s="89" t="s">
        <v>377</v>
      </c>
      <c r="B21" s="187" t="s">
        <v>235</v>
      </c>
      <c r="C21" s="180">
        <f>C22</f>
        <v>-83565552.400000006</v>
      </c>
    </row>
    <row r="22" spans="1:3" x14ac:dyDescent="0.35">
      <c r="A22" s="89" t="s">
        <v>236</v>
      </c>
      <c r="B22" s="187" t="s">
        <v>237</v>
      </c>
      <c r="C22" s="180">
        <f>C23</f>
        <v>-83565552.400000006</v>
      </c>
    </row>
    <row r="23" spans="1:3" ht="54" x14ac:dyDescent="0.35">
      <c r="A23" s="89" t="s">
        <v>378</v>
      </c>
      <c r="B23" s="187" t="s">
        <v>238</v>
      </c>
      <c r="C23" s="180">
        <f>+-'1'!D8</f>
        <v>-83565552.400000006</v>
      </c>
    </row>
    <row r="24" spans="1:3" x14ac:dyDescent="0.35">
      <c r="A24" s="89" t="s">
        <v>24</v>
      </c>
      <c r="B24" s="187" t="s">
        <v>239</v>
      </c>
      <c r="C24" s="180">
        <f>C25</f>
        <v>94635530.579999998</v>
      </c>
    </row>
    <row r="25" spans="1:3" x14ac:dyDescent="0.35">
      <c r="A25" s="89" t="s">
        <v>25</v>
      </c>
      <c r="B25" s="187" t="s">
        <v>240</v>
      </c>
      <c r="C25" s="180">
        <f>C26</f>
        <v>94635530.579999998</v>
      </c>
    </row>
    <row r="26" spans="1:3" x14ac:dyDescent="0.35">
      <c r="A26" s="89" t="s">
        <v>241</v>
      </c>
      <c r="B26" s="187" t="s">
        <v>242</v>
      </c>
      <c r="C26" s="180">
        <f>C27</f>
        <v>94635530.579999998</v>
      </c>
    </row>
    <row r="27" spans="1:3" ht="54" x14ac:dyDescent="0.35">
      <c r="A27" s="89" t="s">
        <v>379</v>
      </c>
      <c r="B27" s="187" t="s">
        <v>243</v>
      </c>
      <c r="C27" s="180">
        <f>+'6'!D29</f>
        <v>94635530.579999998</v>
      </c>
    </row>
    <row r="28" spans="1:3" ht="35.4" x14ac:dyDescent="0.35">
      <c r="A28" s="88" t="s">
        <v>380</v>
      </c>
      <c r="B28" s="61" t="s">
        <v>389</v>
      </c>
      <c r="C28" s="178"/>
    </row>
  </sheetData>
  <mergeCells count="3">
    <mergeCell ref="A4:C4"/>
    <mergeCell ref="A5:C5"/>
    <mergeCell ref="A2:C2"/>
  </mergeCells>
  <pageMargins left="0.7" right="0.7" top="0.75" bottom="0.75" header="0.3" footer="0.3"/>
  <pageSetup paperSize="9" scale="65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28"/>
  <sheetViews>
    <sheetView zoomScale="60" zoomScaleNormal="60" workbookViewId="0">
      <selection activeCell="A2" sqref="A2:D2"/>
    </sheetView>
  </sheetViews>
  <sheetFormatPr defaultColWidth="9.109375" defaultRowHeight="18" x14ac:dyDescent="0.35"/>
  <cols>
    <col min="1" max="1" width="74.77734375" style="7" customWidth="1"/>
    <col min="2" max="2" width="36.109375" style="7" customWidth="1"/>
    <col min="3" max="3" width="17.109375" style="7" customWidth="1"/>
    <col min="4" max="4" width="19.33203125" style="7" customWidth="1"/>
    <col min="5" max="16384" width="9.109375" style="7"/>
  </cols>
  <sheetData>
    <row r="1" spans="1:4" x14ac:dyDescent="0.35">
      <c r="D1" s="27" t="s">
        <v>256</v>
      </c>
    </row>
    <row r="2" spans="1:4" ht="34.799999999999997" customHeight="1" x14ac:dyDescent="0.35">
      <c r="A2" s="218" t="s">
        <v>504</v>
      </c>
      <c r="B2" s="218"/>
      <c r="C2" s="218"/>
      <c r="D2" s="218"/>
    </row>
    <row r="4" spans="1:4" x14ac:dyDescent="0.35">
      <c r="A4" s="223" t="s">
        <v>471</v>
      </c>
      <c r="B4" s="223"/>
      <c r="C4" s="223"/>
      <c r="D4" s="223"/>
    </row>
    <row r="5" spans="1:4" x14ac:dyDescent="0.35">
      <c r="A5" s="230" t="s">
        <v>75</v>
      </c>
      <c r="B5" s="230"/>
    </row>
    <row r="6" spans="1:4" x14ac:dyDescent="0.35">
      <c r="D6" s="188" t="s">
        <v>453</v>
      </c>
    </row>
    <row r="7" spans="1:4" s="111" customFormat="1" x14ac:dyDescent="0.35">
      <c r="A7" s="12" t="s">
        <v>0</v>
      </c>
      <c r="B7" s="12" t="s">
        <v>23</v>
      </c>
      <c r="C7" s="12" t="s">
        <v>373</v>
      </c>
      <c r="D7" s="12" t="s">
        <v>477</v>
      </c>
    </row>
    <row r="8" spans="1:4" s="112" customFormat="1" ht="35.4" x14ac:dyDescent="0.35">
      <c r="A8" s="88" t="s">
        <v>374</v>
      </c>
      <c r="B8" s="22" t="s">
        <v>228</v>
      </c>
      <c r="C8" s="175">
        <f>C9+C14+C19+C28</f>
        <v>69827.89</v>
      </c>
      <c r="D8" s="175">
        <f>D9+D14+D19+D28</f>
        <v>224427.89</v>
      </c>
    </row>
    <row r="9" spans="1:4" s="112" customFormat="1" ht="35.4" x14ac:dyDescent="0.35">
      <c r="A9" s="88" t="s">
        <v>37</v>
      </c>
      <c r="B9" s="22" t="s">
        <v>388</v>
      </c>
      <c r="C9" s="175">
        <f>C10-C12</f>
        <v>69827.89</v>
      </c>
      <c r="D9" s="175">
        <f>D10-D12</f>
        <v>224427.89</v>
      </c>
    </row>
    <row r="10" spans="1:4" s="111" customFormat="1" ht="36" x14ac:dyDescent="0.35">
      <c r="A10" s="89" t="s">
        <v>407</v>
      </c>
      <c r="B10" s="23" t="s">
        <v>229</v>
      </c>
      <c r="C10" s="176">
        <f>+C11</f>
        <v>69827.89</v>
      </c>
      <c r="D10" s="176">
        <f>+D11</f>
        <v>224427.89</v>
      </c>
    </row>
    <row r="11" spans="1:4" s="111" customFormat="1" ht="72" x14ac:dyDescent="0.35">
      <c r="A11" s="89" t="s">
        <v>408</v>
      </c>
      <c r="B11" s="23" t="s">
        <v>230</v>
      </c>
      <c r="C11" s="176">
        <v>69827.89</v>
      </c>
      <c r="D11" s="176">
        <v>224427.89</v>
      </c>
    </row>
    <row r="12" spans="1:4" s="111" customFormat="1" ht="36" x14ac:dyDescent="0.35">
      <c r="A12" s="89" t="s">
        <v>375</v>
      </c>
      <c r="B12" s="23" t="s">
        <v>382</v>
      </c>
      <c r="C12" s="176">
        <f>+C13</f>
        <v>0</v>
      </c>
      <c r="D12" s="176">
        <f>+D13</f>
        <v>0</v>
      </c>
    </row>
    <row r="13" spans="1:4" s="111" customFormat="1" ht="54" x14ac:dyDescent="0.35">
      <c r="A13" s="89" t="s">
        <v>409</v>
      </c>
      <c r="B13" s="23" t="s">
        <v>381</v>
      </c>
      <c r="C13" s="176">
        <v>0</v>
      </c>
      <c r="D13" s="176">
        <v>0</v>
      </c>
    </row>
    <row r="14" spans="1:4" s="112" customFormat="1" ht="34.799999999999997" x14ac:dyDescent="0.35">
      <c r="A14" s="113" t="s">
        <v>410</v>
      </c>
      <c r="B14" s="22" t="s">
        <v>384</v>
      </c>
      <c r="C14" s="175">
        <f>+C15</f>
        <v>0</v>
      </c>
      <c r="D14" s="175">
        <f>+D15</f>
        <v>0</v>
      </c>
    </row>
    <row r="15" spans="1:4" s="112" customFormat="1" ht="54" x14ac:dyDescent="0.35">
      <c r="A15" s="89" t="s">
        <v>411</v>
      </c>
      <c r="B15" s="202" t="s">
        <v>385</v>
      </c>
      <c r="C15" s="203">
        <v>0</v>
      </c>
      <c r="D15" s="203">
        <v>0</v>
      </c>
    </row>
    <row r="16" spans="1:4" s="111" customFormat="1" ht="71.400000000000006" x14ac:dyDescent="0.35">
      <c r="A16" s="89" t="s">
        <v>412</v>
      </c>
      <c r="B16" s="23" t="s">
        <v>383</v>
      </c>
      <c r="C16" s="203">
        <v>0</v>
      </c>
      <c r="D16" s="203">
        <v>0</v>
      </c>
    </row>
    <row r="17" spans="1:4" s="111" customFormat="1" ht="54" x14ac:dyDescent="0.35">
      <c r="A17" s="89" t="s">
        <v>376</v>
      </c>
      <c r="B17" s="23" t="s">
        <v>387</v>
      </c>
      <c r="C17" s="177">
        <f>+C18</f>
        <v>0</v>
      </c>
      <c r="D17" s="177">
        <f>+D18</f>
        <v>0</v>
      </c>
    </row>
    <row r="18" spans="1:4" s="112" customFormat="1" ht="89.4" x14ac:dyDescent="0.35">
      <c r="A18" s="89" t="s">
        <v>413</v>
      </c>
      <c r="B18" s="23" t="s">
        <v>386</v>
      </c>
      <c r="C18" s="177">
        <v>0</v>
      </c>
      <c r="D18" s="177">
        <v>0</v>
      </c>
    </row>
    <row r="19" spans="1:4" s="111" customFormat="1" ht="35.4" x14ac:dyDescent="0.35">
      <c r="A19" s="88" t="s">
        <v>231</v>
      </c>
      <c r="B19" s="114" t="s">
        <v>232</v>
      </c>
      <c r="C19" s="178">
        <f>C20+C24</f>
        <v>0</v>
      </c>
      <c r="D19" s="178">
        <f>D20+D24</f>
        <v>0</v>
      </c>
    </row>
    <row r="20" spans="1:4" s="111" customFormat="1" x14ac:dyDescent="0.35">
      <c r="A20" s="89" t="s">
        <v>233</v>
      </c>
      <c r="B20" s="115" t="s">
        <v>234</v>
      </c>
      <c r="C20" s="179">
        <f t="shared" ref="C20:D22" si="0">C21</f>
        <v>-73313685.170000002</v>
      </c>
      <c r="D20" s="179">
        <f t="shared" si="0"/>
        <v>-73904365.170000002</v>
      </c>
    </row>
    <row r="21" spans="1:4" x14ac:dyDescent="0.35">
      <c r="A21" s="89" t="s">
        <v>377</v>
      </c>
      <c r="B21" s="115" t="s">
        <v>235</v>
      </c>
      <c r="C21" s="180">
        <f t="shared" si="0"/>
        <v>-73313685.170000002</v>
      </c>
      <c r="D21" s="180">
        <f t="shared" si="0"/>
        <v>-73904365.170000002</v>
      </c>
    </row>
    <row r="22" spans="1:4" x14ac:dyDescent="0.35">
      <c r="A22" s="89" t="s">
        <v>236</v>
      </c>
      <c r="B22" s="115" t="s">
        <v>237</v>
      </c>
      <c r="C22" s="180">
        <f t="shared" si="0"/>
        <v>-73313685.170000002</v>
      </c>
      <c r="D22" s="180">
        <f t="shared" si="0"/>
        <v>-73904365.170000002</v>
      </c>
    </row>
    <row r="23" spans="1:4" ht="54" x14ac:dyDescent="0.35">
      <c r="A23" s="89" t="s">
        <v>378</v>
      </c>
      <c r="B23" s="115" t="s">
        <v>238</v>
      </c>
      <c r="C23" s="180">
        <v>-73313685.170000002</v>
      </c>
      <c r="D23" s="180">
        <v>-73904365.170000002</v>
      </c>
    </row>
    <row r="24" spans="1:4" x14ac:dyDescent="0.35">
      <c r="A24" s="89" t="s">
        <v>24</v>
      </c>
      <c r="B24" s="115" t="s">
        <v>239</v>
      </c>
      <c r="C24" s="180">
        <f t="shared" ref="C24:D26" si="1">C25</f>
        <v>73313685.170000002</v>
      </c>
      <c r="D24" s="180">
        <f t="shared" si="1"/>
        <v>73904365.170000002</v>
      </c>
    </row>
    <row r="25" spans="1:4" x14ac:dyDescent="0.35">
      <c r="A25" s="89" t="s">
        <v>25</v>
      </c>
      <c r="B25" s="115" t="s">
        <v>240</v>
      </c>
      <c r="C25" s="180">
        <f t="shared" si="1"/>
        <v>73313685.170000002</v>
      </c>
      <c r="D25" s="180">
        <f t="shared" si="1"/>
        <v>73904365.170000002</v>
      </c>
    </row>
    <row r="26" spans="1:4" x14ac:dyDescent="0.35">
      <c r="A26" s="89" t="s">
        <v>241</v>
      </c>
      <c r="B26" s="115" t="s">
        <v>242</v>
      </c>
      <c r="C26" s="180">
        <f t="shared" si="1"/>
        <v>73313685.170000002</v>
      </c>
      <c r="D26" s="180">
        <f t="shared" si="1"/>
        <v>73904365.170000002</v>
      </c>
    </row>
    <row r="27" spans="1:4" ht="54" x14ac:dyDescent="0.35">
      <c r="A27" s="89" t="s">
        <v>379</v>
      </c>
      <c r="B27" s="115" t="s">
        <v>243</v>
      </c>
      <c r="C27" s="180">
        <f>+'7'!D29</f>
        <v>73313685.170000002</v>
      </c>
      <c r="D27" s="180">
        <f>+'7'!E29</f>
        <v>73904365.170000002</v>
      </c>
    </row>
    <row r="28" spans="1:4" ht="35.4" x14ac:dyDescent="0.35">
      <c r="A28" s="88" t="s">
        <v>380</v>
      </c>
      <c r="B28" s="22" t="s">
        <v>389</v>
      </c>
      <c r="C28" s="178"/>
      <c r="D28" s="178"/>
    </row>
  </sheetData>
  <mergeCells count="3">
    <mergeCell ref="A5:B5"/>
    <mergeCell ref="A4:D4"/>
    <mergeCell ref="A2:D2"/>
  </mergeCells>
  <pageMargins left="0.7" right="0.7" top="0.75" bottom="0.75" header="0.3" footer="0.3"/>
  <pageSetup paperSize="9" scale="60" fitToHeight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6"/>
  <sheetViews>
    <sheetView zoomScale="60" zoomScaleNormal="60" workbookViewId="0">
      <selection activeCell="F16" sqref="F16"/>
    </sheetView>
  </sheetViews>
  <sheetFormatPr defaultColWidth="9.109375" defaultRowHeight="18" x14ac:dyDescent="0.35"/>
  <cols>
    <col min="1" max="1" width="81" style="7" customWidth="1"/>
    <col min="2" max="2" width="25.88671875" style="7" customWidth="1"/>
    <col min="3" max="3" width="19.44140625" style="7" customWidth="1"/>
    <col min="4" max="4" width="16.5546875" style="7" customWidth="1"/>
    <col min="5" max="5" width="26.109375" style="7" customWidth="1"/>
    <col min="6" max="7" width="18.6640625" style="7" customWidth="1"/>
    <col min="8" max="8" width="25.77734375" style="7" customWidth="1"/>
    <col min="9" max="10" width="18.6640625" style="7" customWidth="1"/>
    <col min="11" max="11" width="25.109375" style="7" customWidth="1"/>
    <col min="12" max="12" width="18.6640625" style="7" customWidth="1"/>
    <col min="13" max="16384" width="9.109375" style="7"/>
  </cols>
  <sheetData>
    <row r="1" spans="1:11" x14ac:dyDescent="0.35">
      <c r="A1" s="6"/>
      <c r="K1" s="27" t="s">
        <v>257</v>
      </c>
    </row>
    <row r="2" spans="1:11" x14ac:dyDescent="0.35">
      <c r="A2" s="218" t="s">
        <v>504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 x14ac:dyDescent="0.35">
      <c r="K3" s="27"/>
    </row>
    <row r="4" spans="1:11" x14ac:dyDescent="0.35">
      <c r="B4" s="6"/>
    </row>
    <row r="5" spans="1:11" x14ac:dyDescent="0.35">
      <c r="E5" s="6"/>
    </row>
    <row r="6" spans="1:11" x14ac:dyDescent="0.35">
      <c r="A6" s="232" t="s">
        <v>403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</row>
    <row r="7" spans="1:11" x14ac:dyDescent="0.35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</row>
    <row r="8" spans="1:11" x14ac:dyDescent="0.35">
      <c r="A8" s="91"/>
      <c r="B8" s="91"/>
      <c r="C8" s="91"/>
      <c r="D8" s="91"/>
      <c r="E8" s="91"/>
      <c r="F8" s="91"/>
      <c r="G8" s="91"/>
      <c r="H8" s="91"/>
      <c r="I8" s="91"/>
      <c r="J8" s="91"/>
      <c r="K8" s="188" t="s">
        <v>453</v>
      </c>
    </row>
    <row r="9" spans="1:11" s="25" customFormat="1" ht="116.4" customHeight="1" x14ac:dyDescent="0.25">
      <c r="A9" s="140" t="s">
        <v>227</v>
      </c>
      <c r="B9" s="141" t="s">
        <v>390</v>
      </c>
      <c r="C9" s="142" t="s">
        <v>391</v>
      </c>
      <c r="D9" s="142" t="s">
        <v>392</v>
      </c>
      <c r="E9" s="141" t="s">
        <v>393</v>
      </c>
      <c r="F9" s="142" t="s">
        <v>394</v>
      </c>
      <c r="G9" s="142" t="s">
        <v>395</v>
      </c>
      <c r="H9" s="141" t="s">
        <v>396</v>
      </c>
      <c r="I9" s="142" t="s">
        <v>478</v>
      </c>
      <c r="J9" s="142" t="s">
        <v>479</v>
      </c>
      <c r="K9" s="141" t="s">
        <v>480</v>
      </c>
    </row>
    <row r="10" spans="1:11" ht="30" customHeight="1" x14ac:dyDescent="0.35">
      <c r="A10" s="94" t="s">
        <v>60</v>
      </c>
      <c r="B10" s="95">
        <f>B12+B14</f>
        <v>0</v>
      </c>
      <c r="C10" s="96">
        <f t="shared" ref="C10:K10" si="0">C12+C14</f>
        <v>0</v>
      </c>
      <c r="D10" s="96">
        <f t="shared" si="0"/>
        <v>0</v>
      </c>
      <c r="E10" s="95">
        <f t="shared" si="0"/>
        <v>0</v>
      </c>
      <c r="F10" s="96">
        <f t="shared" si="0"/>
        <v>69827.89</v>
      </c>
      <c r="G10" s="96">
        <f t="shared" si="0"/>
        <v>0</v>
      </c>
      <c r="H10" s="95">
        <f t="shared" si="0"/>
        <v>69827.89</v>
      </c>
      <c r="I10" s="96">
        <f t="shared" si="0"/>
        <v>224427.89</v>
      </c>
      <c r="J10" s="96">
        <f t="shared" si="0"/>
        <v>0</v>
      </c>
      <c r="K10" s="95">
        <f t="shared" si="0"/>
        <v>294255.78000000003</v>
      </c>
    </row>
    <row r="11" spans="1:11" ht="30" customHeight="1" x14ac:dyDescent="0.35">
      <c r="A11" s="97" t="s">
        <v>61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</row>
    <row r="12" spans="1:11" ht="51" customHeight="1" x14ac:dyDescent="0.35">
      <c r="A12" s="92" t="s">
        <v>397</v>
      </c>
      <c r="B12" s="110">
        <v>0</v>
      </c>
      <c r="C12" s="184">
        <v>0</v>
      </c>
      <c r="D12" s="185">
        <f>+'12'!C12</f>
        <v>0</v>
      </c>
      <c r="E12" s="184">
        <f>+B12+C12-D12</f>
        <v>0</v>
      </c>
      <c r="F12" s="184">
        <f>+'13'!C9</f>
        <v>69827.89</v>
      </c>
      <c r="G12" s="185">
        <f>+'13'!C12</f>
        <v>0</v>
      </c>
      <c r="H12" s="184">
        <f>E12+F12-G12</f>
        <v>69827.89</v>
      </c>
      <c r="I12" s="184">
        <f>+'13'!D11</f>
        <v>224427.89</v>
      </c>
      <c r="J12" s="185">
        <f>+'13'!D12</f>
        <v>0</v>
      </c>
      <c r="K12" s="184">
        <f>H12+I12-J12</f>
        <v>294255.78000000003</v>
      </c>
    </row>
    <row r="13" spans="1:11" ht="67.2" customHeight="1" x14ac:dyDescent="0.35">
      <c r="A13" s="97" t="s">
        <v>398</v>
      </c>
      <c r="B13" s="98" t="s">
        <v>399</v>
      </c>
      <c r="C13" s="97"/>
      <c r="D13" s="97"/>
      <c r="E13" s="98" t="s">
        <v>399</v>
      </c>
      <c r="F13" s="97"/>
      <c r="G13" s="97"/>
      <c r="H13" s="98" t="s">
        <v>399</v>
      </c>
      <c r="I13" s="97"/>
      <c r="J13" s="97"/>
      <c r="K13" s="98" t="s">
        <v>399</v>
      </c>
    </row>
    <row r="14" spans="1:11" ht="51.6" customHeight="1" x14ac:dyDescent="0.35">
      <c r="A14" s="92" t="s">
        <v>400</v>
      </c>
      <c r="B14" s="110"/>
      <c r="C14" s="184"/>
      <c r="D14" s="185"/>
      <c r="E14" s="184"/>
      <c r="F14" s="184"/>
      <c r="G14" s="185"/>
      <c r="H14" s="184"/>
      <c r="I14" s="184"/>
      <c r="J14" s="185"/>
      <c r="K14" s="184"/>
    </row>
    <row r="15" spans="1:11" ht="31.2" customHeight="1" x14ac:dyDescent="0.35">
      <c r="A15" s="97" t="s">
        <v>401</v>
      </c>
      <c r="B15" s="97"/>
      <c r="C15" s="97"/>
      <c r="D15" s="97"/>
      <c r="E15" s="97"/>
      <c r="F15" s="97"/>
      <c r="G15" s="97"/>
      <c r="H15" s="97"/>
      <c r="I15" s="99"/>
      <c r="J15" s="99"/>
      <c r="K15" s="97"/>
    </row>
    <row r="16" spans="1:11" ht="73.2" customHeight="1" x14ac:dyDescent="0.35">
      <c r="A16" s="93" t="s">
        <v>398</v>
      </c>
      <c r="B16" s="100" t="s">
        <v>402</v>
      </c>
      <c r="C16" s="93"/>
      <c r="D16" s="93"/>
      <c r="E16" s="100" t="s">
        <v>402</v>
      </c>
      <c r="F16" s="93"/>
      <c r="G16" s="93"/>
      <c r="H16" s="100" t="s">
        <v>402</v>
      </c>
      <c r="I16" s="100"/>
      <c r="J16" s="100"/>
      <c r="K16" s="100" t="s">
        <v>402</v>
      </c>
    </row>
  </sheetData>
  <mergeCells count="2">
    <mergeCell ref="A6:K6"/>
    <mergeCell ref="A2:K2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K24"/>
  <sheetViews>
    <sheetView zoomScale="80" zoomScaleNormal="80" workbookViewId="0">
      <selection activeCell="G20" sqref="G20"/>
    </sheetView>
  </sheetViews>
  <sheetFormatPr defaultColWidth="9.109375" defaultRowHeight="18" x14ac:dyDescent="0.25"/>
  <cols>
    <col min="1" max="1" width="8.109375" style="1" bestFit="1" customWidth="1"/>
    <col min="2" max="2" width="22.21875" style="1" customWidth="1"/>
    <col min="3" max="10" width="17.88671875" style="1" customWidth="1"/>
    <col min="11" max="16384" width="9.109375" style="1"/>
  </cols>
  <sheetData>
    <row r="1" spans="1:11" s="33" customFormat="1" ht="36.6" thickBot="1" x14ac:dyDescent="0.3">
      <c r="A1" s="31" t="s">
        <v>86</v>
      </c>
      <c r="B1" s="31" t="s">
        <v>87</v>
      </c>
      <c r="C1" s="31" t="s">
        <v>88</v>
      </c>
      <c r="D1" s="31" t="s">
        <v>89</v>
      </c>
      <c r="E1" s="31" t="s">
        <v>90</v>
      </c>
      <c r="F1" s="31" t="s">
        <v>91</v>
      </c>
      <c r="G1" s="31" t="s">
        <v>92</v>
      </c>
      <c r="H1" s="31" t="s">
        <v>93</v>
      </c>
      <c r="I1" s="31" t="s">
        <v>209</v>
      </c>
      <c r="J1" s="31" t="s">
        <v>210</v>
      </c>
      <c r="K1" s="32"/>
    </row>
    <row r="2" spans="1:11" ht="23.4" customHeight="1" x14ac:dyDescent="0.25">
      <c r="A2" s="233">
        <v>2023</v>
      </c>
      <c r="B2" s="181">
        <f>+'1'!D8</f>
        <v>83565552.400000006</v>
      </c>
      <c r="C2" s="236">
        <f>+'1'!D9</f>
        <v>25032618.82</v>
      </c>
      <c r="D2" s="236">
        <f>+'6'!D29</f>
        <v>94635530.579999998</v>
      </c>
      <c r="E2" s="236">
        <f>+B2-D2</f>
        <v>-11069978.179999992</v>
      </c>
      <c r="F2" s="243" t="s">
        <v>94</v>
      </c>
      <c r="G2" s="236">
        <f>+E2</f>
        <v>-11069978.179999992</v>
      </c>
      <c r="H2" s="240">
        <f>+D2</f>
        <v>94635530.579999998</v>
      </c>
      <c r="I2" s="247">
        <f>+(G2*100)/C2</f>
        <v>-44.222213662901105</v>
      </c>
      <c r="J2" s="240">
        <f>+(D2-B3)*15%</f>
        <v>5415389.5499999998</v>
      </c>
    </row>
    <row r="3" spans="1:11" ht="23.4" customHeight="1" x14ac:dyDescent="0.25">
      <c r="A3" s="234"/>
      <c r="B3" s="182">
        <f>+'1'!D50</f>
        <v>58532933.579999998</v>
      </c>
      <c r="C3" s="237"/>
      <c r="D3" s="238"/>
      <c r="E3" s="238"/>
      <c r="F3" s="244"/>
      <c r="G3" s="238"/>
      <c r="H3" s="241"/>
      <c r="I3" s="248"/>
      <c r="J3" s="241"/>
    </row>
    <row r="4" spans="1:11" ht="23.4" customHeight="1" thickBot="1" x14ac:dyDescent="0.3">
      <c r="A4" s="235"/>
      <c r="B4" s="183">
        <f>+'1'!D50-'1'!D52</f>
        <v>47997873.579999998</v>
      </c>
      <c r="C4" s="183">
        <f>+C2*0.1</f>
        <v>2503261.8820000002</v>
      </c>
      <c r="D4" s="239"/>
      <c r="E4" s="239"/>
      <c r="F4" s="245"/>
      <c r="G4" s="239"/>
      <c r="H4" s="242"/>
      <c r="I4" s="249"/>
      <c r="J4" s="242"/>
    </row>
    <row r="5" spans="1:11" ht="23.4" customHeight="1" x14ac:dyDescent="0.25">
      <c r="A5" s="233">
        <v>2024</v>
      </c>
      <c r="B5" s="181">
        <f>+'2'!D8</f>
        <v>73243857.280000001</v>
      </c>
      <c r="C5" s="236">
        <f>+'2'!D9</f>
        <v>24783707.280000001</v>
      </c>
      <c r="D5" s="236">
        <f>+'7'!D29</f>
        <v>73313685.170000002</v>
      </c>
      <c r="E5" s="236">
        <f t="shared" ref="E5" si="0">+B5-D5</f>
        <v>-69827.890000000596</v>
      </c>
      <c r="F5" s="174">
        <v>2.5</v>
      </c>
      <c r="G5" s="236">
        <f>+-F6+E5</f>
        <v>-691166.26925000071</v>
      </c>
      <c r="H5" s="240">
        <f>+D5+F6</f>
        <v>73935023.549250007</v>
      </c>
      <c r="I5" s="247">
        <f t="shared" ref="I5" si="1">+(G5*100)/C5</f>
        <v>-2.7887929010836858</v>
      </c>
      <c r="J5" s="240">
        <f t="shared" ref="J5" si="2">+(D5-B6)*15%</f>
        <v>3728030.2755</v>
      </c>
    </row>
    <row r="6" spans="1:11" ht="23.4" customHeight="1" x14ac:dyDescent="0.25">
      <c r="A6" s="234"/>
      <c r="B6" s="182">
        <f>+'2'!D46</f>
        <v>48460150</v>
      </c>
      <c r="C6" s="237"/>
      <c r="D6" s="238"/>
      <c r="E6" s="238"/>
      <c r="F6" s="246">
        <f>+(D5-B6)*2.5%</f>
        <v>621338.37925000011</v>
      </c>
      <c r="G6" s="238"/>
      <c r="H6" s="241"/>
      <c r="I6" s="248"/>
      <c r="J6" s="241"/>
    </row>
    <row r="7" spans="1:11" ht="23.4" customHeight="1" thickBot="1" x14ac:dyDescent="0.3">
      <c r="A7" s="235"/>
      <c r="B7" s="183">
        <f>+'2'!D46-'2'!D48</f>
        <v>41848100</v>
      </c>
      <c r="C7" s="183">
        <f>+C5*0.1</f>
        <v>2478370.7280000001</v>
      </c>
      <c r="D7" s="239"/>
      <c r="E7" s="239"/>
      <c r="F7" s="239"/>
      <c r="G7" s="239"/>
      <c r="H7" s="242"/>
      <c r="I7" s="249"/>
      <c r="J7" s="242"/>
    </row>
    <row r="8" spans="1:11" ht="23.4" customHeight="1" x14ac:dyDescent="0.25">
      <c r="A8" s="233">
        <v>2025</v>
      </c>
      <c r="B8" s="181">
        <f>+'2'!E8</f>
        <v>73679937.280000001</v>
      </c>
      <c r="C8" s="236">
        <f>+'2'!E9</f>
        <v>25420987.280000001</v>
      </c>
      <c r="D8" s="236">
        <f>+'7'!E29</f>
        <v>73904365.170000002</v>
      </c>
      <c r="E8" s="236">
        <f t="shared" ref="E8" si="3">+B8-D8</f>
        <v>-224427.8900000006</v>
      </c>
      <c r="F8" s="174">
        <v>5</v>
      </c>
      <c r="G8" s="236">
        <f>+-F9+E8</f>
        <v>-1506698.6485000008</v>
      </c>
      <c r="H8" s="240">
        <f>+D8+F9</f>
        <v>75186635.928499997</v>
      </c>
      <c r="I8" s="247">
        <f t="shared" ref="I8" si="4">+(G8*100)/C8</f>
        <v>-5.9269871461105614</v>
      </c>
      <c r="J8" s="240">
        <f t="shared" ref="J8" si="5">+(D8-B9)*15%</f>
        <v>3846812.2755</v>
      </c>
    </row>
    <row r="9" spans="1:11" ht="23.4" customHeight="1" x14ac:dyDescent="0.25">
      <c r="A9" s="234"/>
      <c r="B9" s="182">
        <f>+'2'!E46</f>
        <v>48258950</v>
      </c>
      <c r="C9" s="237"/>
      <c r="D9" s="238"/>
      <c r="E9" s="238"/>
      <c r="F9" s="246">
        <f>+(D8-B9)*5%</f>
        <v>1282270.7585000002</v>
      </c>
      <c r="G9" s="238"/>
      <c r="H9" s="241"/>
      <c r="I9" s="248"/>
      <c r="J9" s="241"/>
    </row>
    <row r="10" spans="1:11" ht="23.4" customHeight="1" thickBot="1" x14ac:dyDescent="0.3">
      <c r="A10" s="235"/>
      <c r="B10" s="183">
        <f>+'2'!E46-'2'!E48</f>
        <v>41865000</v>
      </c>
      <c r="C10" s="183">
        <f>+C8*0.1</f>
        <v>2542098.7280000001</v>
      </c>
      <c r="D10" s="239"/>
      <c r="E10" s="239"/>
      <c r="F10" s="239"/>
      <c r="G10" s="239"/>
      <c r="H10" s="242"/>
      <c r="I10" s="249"/>
      <c r="J10" s="242"/>
    </row>
    <row r="12" spans="1:11" x14ac:dyDescent="0.25">
      <c r="G12" s="36"/>
      <c r="H12" s="36"/>
    </row>
    <row r="17" spans="2:2" x14ac:dyDescent="0.25">
      <c r="B17" s="35"/>
    </row>
    <row r="18" spans="2:2" x14ac:dyDescent="0.25">
      <c r="B18" s="35"/>
    </row>
    <row r="19" spans="2:2" x14ac:dyDescent="0.25">
      <c r="B19" s="35"/>
    </row>
    <row r="20" spans="2:2" x14ac:dyDescent="0.25">
      <c r="B20" s="35"/>
    </row>
    <row r="21" spans="2:2" x14ac:dyDescent="0.25">
      <c r="B21" s="35"/>
    </row>
    <row r="22" spans="2:2" x14ac:dyDescent="0.25">
      <c r="B22" s="35"/>
    </row>
    <row r="23" spans="2:2" x14ac:dyDescent="0.25">
      <c r="B23" s="35"/>
    </row>
    <row r="24" spans="2:2" x14ac:dyDescent="0.25">
      <c r="B24" s="35"/>
    </row>
  </sheetData>
  <mergeCells count="27">
    <mergeCell ref="I2:I4"/>
    <mergeCell ref="J2:J4"/>
    <mergeCell ref="I5:I7"/>
    <mergeCell ref="J5:J7"/>
    <mergeCell ref="I8:I10"/>
    <mergeCell ref="J8:J10"/>
    <mergeCell ref="H5:H7"/>
    <mergeCell ref="F6:F7"/>
    <mergeCell ref="A8:A10"/>
    <mergeCell ref="C8:C9"/>
    <mergeCell ref="D8:D10"/>
    <mergeCell ref="E8:E10"/>
    <mergeCell ref="G8:G10"/>
    <mergeCell ref="H8:H10"/>
    <mergeCell ref="F9:F10"/>
    <mergeCell ref="A5:A7"/>
    <mergeCell ref="C5:C6"/>
    <mergeCell ref="D5:D7"/>
    <mergeCell ref="E5:E7"/>
    <mergeCell ref="G5:G7"/>
    <mergeCell ref="A2:A4"/>
    <mergeCell ref="C2:C3"/>
    <mergeCell ref="D2:D4"/>
    <mergeCell ref="E2:E4"/>
    <mergeCell ref="H2:H4"/>
    <mergeCell ref="F2:F4"/>
    <mergeCell ref="G2:G4"/>
  </mergeCells>
  <pageMargins left="0.7" right="0.7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F60"/>
  <sheetViews>
    <sheetView zoomScale="60" zoomScaleNormal="60" workbookViewId="0">
      <selection activeCell="A2" sqref="A2:E2"/>
    </sheetView>
  </sheetViews>
  <sheetFormatPr defaultColWidth="9.109375" defaultRowHeight="18" x14ac:dyDescent="0.25"/>
  <cols>
    <col min="1" max="1" width="75.5546875" style="58" customWidth="1"/>
    <col min="2" max="2" width="18.88671875" style="58" customWidth="1"/>
    <col min="3" max="3" width="27.88671875" style="58" customWidth="1"/>
    <col min="4" max="4" width="19" style="58" customWidth="1"/>
    <col min="5" max="5" width="20" style="58" customWidth="1"/>
    <col min="6" max="16384" width="9.109375" style="58"/>
  </cols>
  <sheetData>
    <row r="1" spans="1:5" x14ac:dyDescent="0.35">
      <c r="E1" s="27" t="s">
        <v>245</v>
      </c>
    </row>
    <row r="2" spans="1:5" ht="37.799999999999997" customHeight="1" x14ac:dyDescent="0.35">
      <c r="A2" s="218" t="s">
        <v>504</v>
      </c>
      <c r="B2" s="218"/>
      <c r="C2" s="218"/>
      <c r="D2" s="218"/>
      <c r="E2" s="218"/>
    </row>
    <row r="3" spans="1:5" x14ac:dyDescent="0.35">
      <c r="E3" s="27"/>
    </row>
    <row r="4" spans="1:5" s="66" customFormat="1" x14ac:dyDescent="0.25">
      <c r="A4" s="219" t="s">
        <v>472</v>
      </c>
      <c r="B4" s="219"/>
      <c r="C4" s="219"/>
      <c r="D4" s="219"/>
      <c r="E4" s="219"/>
    </row>
    <row r="5" spans="1:5" s="66" customFormat="1" x14ac:dyDescent="0.25">
      <c r="A5" s="129"/>
      <c r="B5" s="129"/>
      <c r="C5" s="129"/>
      <c r="E5" s="188" t="s">
        <v>453</v>
      </c>
    </row>
    <row r="6" spans="1:5" s="66" customFormat="1" x14ac:dyDescent="0.25">
      <c r="A6" s="213" t="s">
        <v>0</v>
      </c>
      <c r="B6" s="215" t="s">
        <v>44</v>
      </c>
      <c r="C6" s="216"/>
      <c r="D6" s="220" t="s">
        <v>372</v>
      </c>
      <c r="E6" s="220" t="s">
        <v>473</v>
      </c>
    </row>
    <row r="7" spans="1:5" s="66" customFormat="1" ht="54" x14ac:dyDescent="0.25">
      <c r="A7" s="214"/>
      <c r="B7" s="2" t="s">
        <v>49</v>
      </c>
      <c r="C7" s="2" t="s">
        <v>50</v>
      </c>
      <c r="D7" s="221"/>
      <c r="E7" s="221"/>
    </row>
    <row r="8" spans="1:5" s="66" customFormat="1" x14ac:dyDescent="0.25">
      <c r="A8" s="60" t="s">
        <v>196</v>
      </c>
      <c r="B8" s="26"/>
      <c r="C8" s="26"/>
      <c r="D8" s="159">
        <f>+D9+D46</f>
        <v>73243857.280000001</v>
      </c>
      <c r="E8" s="159">
        <f>+E9+E46</f>
        <v>73679937.280000001</v>
      </c>
    </row>
    <row r="9" spans="1:5" s="66" customFormat="1" x14ac:dyDescent="0.25">
      <c r="A9" s="60" t="s">
        <v>32</v>
      </c>
      <c r="B9" s="63"/>
      <c r="C9" s="26"/>
      <c r="D9" s="159">
        <f>+D10+D31</f>
        <v>24783707.280000001</v>
      </c>
      <c r="E9" s="159">
        <f>+E10+E31</f>
        <v>25420987.280000001</v>
      </c>
    </row>
    <row r="10" spans="1:5" s="119" customFormat="1" ht="34.799999999999997" x14ac:dyDescent="0.25">
      <c r="A10" s="60" t="s">
        <v>194</v>
      </c>
      <c r="B10" s="63" t="s">
        <v>16</v>
      </c>
      <c r="C10" s="26" t="s">
        <v>1</v>
      </c>
      <c r="D10" s="159">
        <f>+D18+D11+D23+D25</f>
        <v>24302590</v>
      </c>
      <c r="E10" s="159">
        <f>+E18+E11+E23+E25</f>
        <v>24939870</v>
      </c>
    </row>
    <row r="11" spans="1:5" s="119" customFormat="1" ht="17.399999999999999" x14ac:dyDescent="0.25">
      <c r="A11" s="60" t="s">
        <v>2</v>
      </c>
      <c r="B11" s="26">
        <v>182</v>
      </c>
      <c r="C11" s="26" t="s">
        <v>102</v>
      </c>
      <c r="D11" s="159">
        <f t="shared" ref="D11:E11" si="0">+D12</f>
        <v>3314700</v>
      </c>
      <c r="E11" s="159">
        <f t="shared" si="0"/>
        <v>3344100</v>
      </c>
    </row>
    <row r="12" spans="1:5" s="66" customFormat="1" x14ac:dyDescent="0.25">
      <c r="A12" s="3" t="s">
        <v>3</v>
      </c>
      <c r="B12" s="2">
        <v>182</v>
      </c>
      <c r="C12" s="2" t="s">
        <v>103</v>
      </c>
      <c r="D12" s="160">
        <f>SUM(D13:D17)</f>
        <v>3314700</v>
      </c>
      <c r="E12" s="160">
        <f>SUM(E13:E17)</f>
        <v>3344100</v>
      </c>
    </row>
    <row r="13" spans="1:5" s="66" customFormat="1" ht="90" x14ac:dyDescent="0.25">
      <c r="A13" s="3" t="s">
        <v>199</v>
      </c>
      <c r="B13" s="2">
        <v>182</v>
      </c>
      <c r="C13" s="2" t="s">
        <v>198</v>
      </c>
      <c r="D13" s="160">
        <v>2763400</v>
      </c>
      <c r="E13" s="160">
        <v>2787800</v>
      </c>
    </row>
    <row r="14" spans="1:5" s="66" customFormat="1" ht="126" x14ac:dyDescent="0.25">
      <c r="A14" s="66" t="s">
        <v>200</v>
      </c>
      <c r="B14" s="2">
        <v>182</v>
      </c>
      <c r="C14" s="2" t="s">
        <v>201</v>
      </c>
      <c r="D14" s="160">
        <v>7800</v>
      </c>
      <c r="E14" s="160">
        <v>7800</v>
      </c>
    </row>
    <row r="15" spans="1:5" s="66" customFormat="1" ht="54" x14ac:dyDescent="0.25">
      <c r="A15" s="3" t="s">
        <v>204</v>
      </c>
      <c r="B15" s="2">
        <v>182</v>
      </c>
      <c r="C15" s="2" t="s">
        <v>202</v>
      </c>
      <c r="D15" s="160">
        <v>160300</v>
      </c>
      <c r="E15" s="160">
        <v>161800</v>
      </c>
    </row>
    <row r="16" spans="1:5" s="119" customFormat="1" ht="108" x14ac:dyDescent="0.25">
      <c r="A16" s="3" t="s">
        <v>163</v>
      </c>
      <c r="B16" s="2">
        <v>182</v>
      </c>
      <c r="C16" s="2" t="s">
        <v>203</v>
      </c>
      <c r="D16" s="160">
        <v>7000</v>
      </c>
      <c r="E16" s="160">
        <v>7200</v>
      </c>
    </row>
    <row r="17" spans="1:6" s="66" customFormat="1" ht="108" x14ac:dyDescent="0.25">
      <c r="A17" s="3" t="s">
        <v>462</v>
      </c>
      <c r="B17" s="2">
        <v>182</v>
      </c>
      <c r="C17" s="196" t="s">
        <v>463</v>
      </c>
      <c r="D17" s="160">
        <v>376200</v>
      </c>
      <c r="E17" s="197">
        <v>379500</v>
      </c>
      <c r="F17" s="117"/>
    </row>
    <row r="18" spans="1:6" s="119" customFormat="1" ht="52.2" x14ac:dyDescent="0.25">
      <c r="A18" s="60" t="s">
        <v>64</v>
      </c>
      <c r="B18" s="26">
        <v>182</v>
      </c>
      <c r="C18" s="26" t="s">
        <v>65</v>
      </c>
      <c r="D18" s="159">
        <f t="shared" ref="D18:E18" si="1">SUM(D19:D22)</f>
        <v>10257390</v>
      </c>
      <c r="E18" s="159">
        <f t="shared" si="1"/>
        <v>10831170</v>
      </c>
    </row>
    <row r="19" spans="1:6" s="66" customFormat="1" ht="90" x14ac:dyDescent="0.25">
      <c r="A19" s="3" t="s">
        <v>197</v>
      </c>
      <c r="B19" s="2">
        <v>182</v>
      </c>
      <c r="C19" s="65" t="s">
        <v>150</v>
      </c>
      <c r="D19" s="160">
        <v>4893620</v>
      </c>
      <c r="E19" s="160">
        <v>5180060</v>
      </c>
    </row>
    <row r="20" spans="1:6" s="66" customFormat="1" ht="144" x14ac:dyDescent="0.25">
      <c r="A20" s="3" t="s">
        <v>151</v>
      </c>
      <c r="B20" s="2">
        <v>182</v>
      </c>
      <c r="C20" s="65" t="s">
        <v>152</v>
      </c>
      <c r="D20" s="160">
        <v>33430</v>
      </c>
      <c r="E20" s="160">
        <v>34460</v>
      </c>
    </row>
    <row r="21" spans="1:6" s="66" customFormat="1" ht="126" x14ac:dyDescent="0.25">
      <c r="A21" s="3" t="s">
        <v>153</v>
      </c>
      <c r="B21" s="2">
        <v>182</v>
      </c>
      <c r="C21" s="65" t="s">
        <v>154</v>
      </c>
      <c r="D21" s="160">
        <v>5971220</v>
      </c>
      <c r="E21" s="160">
        <v>6254540</v>
      </c>
    </row>
    <row r="22" spans="1:6" s="66" customFormat="1" ht="126" x14ac:dyDescent="0.25">
      <c r="A22" s="3" t="s">
        <v>155</v>
      </c>
      <c r="B22" s="2">
        <v>182</v>
      </c>
      <c r="C22" s="65" t="s">
        <v>156</v>
      </c>
      <c r="D22" s="160">
        <v>-640880</v>
      </c>
      <c r="E22" s="160">
        <v>-637890</v>
      </c>
    </row>
    <row r="23" spans="1:6" s="66" customFormat="1" x14ac:dyDescent="0.25">
      <c r="A23" s="60" t="s">
        <v>84</v>
      </c>
      <c r="B23" s="26">
        <v>182</v>
      </c>
      <c r="C23" s="26" t="s">
        <v>104</v>
      </c>
      <c r="D23" s="159">
        <f t="shared" ref="D23:E23" si="2">+D24</f>
        <v>191300</v>
      </c>
      <c r="E23" s="159">
        <f t="shared" si="2"/>
        <v>191900</v>
      </c>
    </row>
    <row r="24" spans="1:6" s="119" customFormat="1" x14ac:dyDescent="0.25">
      <c r="A24" s="3" t="s">
        <v>85</v>
      </c>
      <c r="B24" s="2">
        <v>182</v>
      </c>
      <c r="C24" s="2" t="s">
        <v>105</v>
      </c>
      <c r="D24" s="160">
        <v>191300</v>
      </c>
      <c r="E24" s="160">
        <v>191900</v>
      </c>
    </row>
    <row r="25" spans="1:6" s="66" customFormat="1" x14ac:dyDescent="0.25">
      <c r="A25" s="67" t="s">
        <v>4</v>
      </c>
      <c r="B25" s="68">
        <v>182</v>
      </c>
      <c r="C25" s="26" t="s">
        <v>106</v>
      </c>
      <c r="D25" s="159">
        <f t="shared" ref="D25:E25" si="3">D26+D28</f>
        <v>10539200</v>
      </c>
      <c r="E25" s="159">
        <f t="shared" si="3"/>
        <v>10572700</v>
      </c>
    </row>
    <row r="26" spans="1:6" s="66" customFormat="1" x14ac:dyDescent="0.25">
      <c r="A26" s="69" t="s">
        <v>48</v>
      </c>
      <c r="B26" s="70">
        <v>182</v>
      </c>
      <c r="C26" s="2" t="s">
        <v>107</v>
      </c>
      <c r="D26" s="160">
        <f t="shared" ref="D26:E26" si="4">+D27</f>
        <v>1718600</v>
      </c>
      <c r="E26" s="160">
        <f t="shared" si="4"/>
        <v>1724100</v>
      </c>
    </row>
    <row r="27" spans="1:6" s="66" customFormat="1" ht="54" x14ac:dyDescent="0.25">
      <c r="A27" s="69" t="s">
        <v>213</v>
      </c>
      <c r="B27" s="70">
        <v>182</v>
      </c>
      <c r="C27" s="2" t="s">
        <v>108</v>
      </c>
      <c r="D27" s="160">
        <v>1718600</v>
      </c>
      <c r="E27" s="160">
        <v>1724100</v>
      </c>
    </row>
    <row r="28" spans="1:6" s="66" customFormat="1" x14ac:dyDescent="0.25">
      <c r="A28" s="69" t="s">
        <v>5</v>
      </c>
      <c r="B28" s="70">
        <v>182</v>
      </c>
      <c r="C28" s="2" t="s">
        <v>109</v>
      </c>
      <c r="D28" s="160">
        <f t="shared" ref="D28:E28" si="5">D29+D30</f>
        <v>8820600</v>
      </c>
      <c r="E28" s="160">
        <f t="shared" si="5"/>
        <v>8848600</v>
      </c>
    </row>
    <row r="29" spans="1:6" s="66" customFormat="1" ht="36" x14ac:dyDescent="0.25">
      <c r="A29" s="3" t="s">
        <v>95</v>
      </c>
      <c r="B29" s="70">
        <v>182</v>
      </c>
      <c r="C29" s="2" t="s">
        <v>110</v>
      </c>
      <c r="D29" s="160">
        <v>2399200</v>
      </c>
      <c r="E29" s="160">
        <v>2406800</v>
      </c>
    </row>
    <row r="30" spans="1:6" s="119" customFormat="1" ht="36" x14ac:dyDescent="0.25">
      <c r="A30" s="3" t="s">
        <v>96</v>
      </c>
      <c r="B30" s="70">
        <v>182</v>
      </c>
      <c r="C30" s="2" t="s">
        <v>111</v>
      </c>
      <c r="D30" s="160">
        <v>6421400</v>
      </c>
      <c r="E30" s="160">
        <v>6441800</v>
      </c>
    </row>
    <row r="31" spans="1:6" s="119" customFormat="1" ht="17.399999999999999" x14ac:dyDescent="0.25">
      <c r="A31" s="60" t="s">
        <v>195</v>
      </c>
      <c r="B31" s="63"/>
      <c r="C31" s="26"/>
      <c r="D31" s="159">
        <f t="shared" ref="D31:E31" si="6">+D32+D36+D38+D41+D44</f>
        <v>481117.28</v>
      </c>
      <c r="E31" s="159">
        <f t="shared" si="6"/>
        <v>481117.28</v>
      </c>
    </row>
    <row r="32" spans="1:6" s="66" customFormat="1" ht="52.2" x14ac:dyDescent="0.25">
      <c r="A32" s="71" t="s">
        <v>6</v>
      </c>
      <c r="B32" s="72">
        <v>723</v>
      </c>
      <c r="C32" s="122" t="s">
        <v>112</v>
      </c>
      <c r="D32" s="159">
        <f t="shared" ref="D32:E32" si="7">SUM(D33:D35)</f>
        <v>215117.28</v>
      </c>
      <c r="E32" s="159">
        <f t="shared" si="7"/>
        <v>215117.28</v>
      </c>
    </row>
    <row r="33" spans="1:6" s="66" customFormat="1" ht="36" x14ac:dyDescent="0.25">
      <c r="A33" s="3" t="s">
        <v>143</v>
      </c>
      <c r="B33" s="134">
        <v>723</v>
      </c>
      <c r="C33" s="134" t="s">
        <v>144</v>
      </c>
      <c r="D33" s="160">
        <v>154934.88</v>
      </c>
      <c r="E33" s="160">
        <v>154934.88</v>
      </c>
    </row>
    <row r="34" spans="1:6" s="66" customFormat="1" ht="108" x14ac:dyDescent="0.25">
      <c r="A34" s="3" t="s">
        <v>211</v>
      </c>
      <c r="B34" s="134">
        <v>723</v>
      </c>
      <c r="C34" s="134" t="s">
        <v>212</v>
      </c>
      <c r="D34" s="160">
        <v>0</v>
      </c>
      <c r="E34" s="160">
        <v>0</v>
      </c>
    </row>
    <row r="35" spans="1:6" s="119" customFormat="1" ht="90" x14ac:dyDescent="0.25">
      <c r="A35" s="3" t="s">
        <v>135</v>
      </c>
      <c r="B35" s="134">
        <v>723</v>
      </c>
      <c r="C35" s="134" t="s">
        <v>145</v>
      </c>
      <c r="D35" s="160">
        <v>60182.400000000001</v>
      </c>
      <c r="E35" s="160">
        <v>60182.400000000001</v>
      </c>
    </row>
    <row r="36" spans="1:6" s="66" customFormat="1" ht="34.799999999999997" x14ac:dyDescent="0.25">
      <c r="A36" s="60" t="s">
        <v>54</v>
      </c>
      <c r="B36" s="73">
        <v>723</v>
      </c>
      <c r="C36" s="73" t="s">
        <v>114</v>
      </c>
      <c r="D36" s="159">
        <f t="shared" ref="D36:E36" si="8">+D37</f>
        <v>256000</v>
      </c>
      <c r="E36" s="159">
        <f t="shared" si="8"/>
        <v>256000</v>
      </c>
    </row>
    <row r="37" spans="1:6" s="119" customFormat="1" ht="36" x14ac:dyDescent="0.25">
      <c r="A37" s="3" t="s">
        <v>97</v>
      </c>
      <c r="B37" s="134">
        <v>723</v>
      </c>
      <c r="C37" s="134" t="s">
        <v>55</v>
      </c>
      <c r="D37" s="160">
        <v>256000</v>
      </c>
      <c r="E37" s="160">
        <v>256000</v>
      </c>
    </row>
    <row r="38" spans="1:6" s="66" customFormat="1" ht="34.799999999999997" x14ac:dyDescent="0.25">
      <c r="A38" s="60" t="s">
        <v>31</v>
      </c>
      <c r="B38" s="73">
        <v>723</v>
      </c>
      <c r="C38" s="73" t="s">
        <v>40</v>
      </c>
      <c r="D38" s="160">
        <f>SUM(D39:D40)</f>
        <v>0</v>
      </c>
      <c r="E38" s="160">
        <f>SUM(E39:E40)</f>
        <v>0</v>
      </c>
    </row>
    <row r="39" spans="1:6" s="119" customFormat="1" ht="108" x14ac:dyDescent="0.25">
      <c r="A39" s="3" t="s">
        <v>214</v>
      </c>
      <c r="B39" s="134">
        <v>723</v>
      </c>
      <c r="C39" s="2" t="s">
        <v>63</v>
      </c>
      <c r="D39" s="160">
        <v>0</v>
      </c>
      <c r="E39" s="160">
        <v>0</v>
      </c>
    </row>
    <row r="40" spans="1:6" s="66" customFormat="1" ht="54" x14ac:dyDescent="0.25">
      <c r="A40" s="3" t="s">
        <v>222</v>
      </c>
      <c r="B40" s="134">
        <v>723</v>
      </c>
      <c r="C40" s="75" t="s">
        <v>221</v>
      </c>
      <c r="D40" s="160">
        <v>0</v>
      </c>
      <c r="E40" s="197">
        <v>0</v>
      </c>
      <c r="F40" s="117"/>
    </row>
    <row r="41" spans="1:6" s="66" customFormat="1" x14ac:dyDescent="0.25">
      <c r="A41" s="60" t="s">
        <v>71</v>
      </c>
      <c r="B41" s="74">
        <v>723</v>
      </c>
      <c r="C41" s="74" t="s">
        <v>115</v>
      </c>
      <c r="D41" s="159">
        <f t="shared" ref="D41:E41" si="9">SUM(D42:D43)</f>
        <v>10000</v>
      </c>
      <c r="E41" s="159">
        <f t="shared" si="9"/>
        <v>10000</v>
      </c>
    </row>
    <row r="42" spans="1:6" s="66" customFormat="1" ht="54" x14ac:dyDescent="0.25">
      <c r="A42" s="3" t="s">
        <v>205</v>
      </c>
      <c r="B42" s="75">
        <v>723</v>
      </c>
      <c r="C42" s="2" t="s">
        <v>206</v>
      </c>
      <c r="D42" s="160">
        <v>10000</v>
      </c>
      <c r="E42" s="160">
        <v>10000</v>
      </c>
    </row>
    <row r="43" spans="1:6" s="66" customFormat="1" ht="90" x14ac:dyDescent="0.25">
      <c r="A43" s="3" t="s">
        <v>207</v>
      </c>
      <c r="B43" s="75">
        <v>723</v>
      </c>
      <c r="C43" s="2" t="s">
        <v>208</v>
      </c>
      <c r="D43" s="160">
        <v>0</v>
      </c>
      <c r="E43" s="160">
        <v>0</v>
      </c>
    </row>
    <row r="44" spans="1:6" s="66" customFormat="1" x14ac:dyDescent="0.25">
      <c r="A44" s="60" t="s">
        <v>157</v>
      </c>
      <c r="B44" s="73">
        <v>723</v>
      </c>
      <c r="C44" s="73" t="s">
        <v>158</v>
      </c>
      <c r="D44" s="159">
        <f t="shared" ref="D44:E44" si="10">+D45</f>
        <v>0</v>
      </c>
      <c r="E44" s="159">
        <f t="shared" si="10"/>
        <v>0</v>
      </c>
    </row>
    <row r="45" spans="1:6" s="66" customFormat="1" x14ac:dyDescent="0.25">
      <c r="A45" s="3" t="s">
        <v>137</v>
      </c>
      <c r="B45" s="134">
        <v>723</v>
      </c>
      <c r="C45" s="134" t="s">
        <v>124</v>
      </c>
      <c r="D45" s="160">
        <v>0</v>
      </c>
      <c r="E45" s="160">
        <v>0</v>
      </c>
    </row>
    <row r="46" spans="1:6" s="66" customFormat="1" x14ac:dyDescent="0.25">
      <c r="A46" s="60" t="s">
        <v>42</v>
      </c>
      <c r="B46" s="74">
        <v>723</v>
      </c>
      <c r="C46" s="123" t="s">
        <v>116</v>
      </c>
      <c r="D46" s="159">
        <f t="shared" ref="D46:E46" si="11">D47</f>
        <v>48460150</v>
      </c>
      <c r="E46" s="159">
        <f t="shared" si="11"/>
        <v>48258950</v>
      </c>
    </row>
    <row r="47" spans="1:6" s="119" customFormat="1" ht="36" x14ac:dyDescent="0.25">
      <c r="A47" s="3" t="s">
        <v>39</v>
      </c>
      <c r="B47" s="75">
        <v>723</v>
      </c>
      <c r="C47" s="75" t="s">
        <v>117</v>
      </c>
      <c r="D47" s="160">
        <f t="shared" ref="D47:E47" si="12">+D48+D50+D54+D57</f>
        <v>48460150</v>
      </c>
      <c r="E47" s="160">
        <f t="shared" si="12"/>
        <v>48258950</v>
      </c>
    </row>
    <row r="48" spans="1:6" s="119" customFormat="1" ht="17.399999999999999" x14ac:dyDescent="0.25">
      <c r="A48" s="76" t="s">
        <v>188</v>
      </c>
      <c r="B48" s="77">
        <v>723</v>
      </c>
      <c r="C48" s="124" t="s">
        <v>189</v>
      </c>
      <c r="D48" s="159">
        <f t="shared" ref="D48:E48" si="13">+D49</f>
        <v>6612050</v>
      </c>
      <c r="E48" s="159">
        <f t="shared" si="13"/>
        <v>6393950</v>
      </c>
    </row>
    <row r="49" spans="1:6" s="119" customFormat="1" ht="54" x14ac:dyDescent="0.25">
      <c r="A49" s="3" t="s">
        <v>215</v>
      </c>
      <c r="B49" s="125">
        <v>723</v>
      </c>
      <c r="C49" s="126" t="s">
        <v>187</v>
      </c>
      <c r="D49" s="160">
        <v>6612050</v>
      </c>
      <c r="E49" s="160">
        <v>6393950</v>
      </c>
    </row>
    <row r="50" spans="1:6" s="119" customFormat="1" ht="34.799999999999997" x14ac:dyDescent="0.25">
      <c r="A50" s="60" t="s">
        <v>192</v>
      </c>
      <c r="B50" s="26">
        <v>723</v>
      </c>
      <c r="C50" s="26" t="s">
        <v>193</v>
      </c>
      <c r="D50" s="159">
        <f t="shared" ref="D50:E50" si="14">SUM(D51:D53)</f>
        <v>41392500</v>
      </c>
      <c r="E50" s="159">
        <f t="shared" si="14"/>
        <v>41392500</v>
      </c>
    </row>
    <row r="51" spans="1:6" s="119" customFormat="1" ht="54" x14ac:dyDescent="0.25">
      <c r="A51" s="3" t="s">
        <v>452</v>
      </c>
      <c r="B51" s="26">
        <v>723</v>
      </c>
      <c r="C51" s="2" t="s">
        <v>369</v>
      </c>
      <c r="D51" s="160"/>
      <c r="E51" s="160"/>
    </row>
    <row r="52" spans="1:6" s="66" customFormat="1" ht="72" x14ac:dyDescent="0.25">
      <c r="A52" s="3" t="s">
        <v>455</v>
      </c>
      <c r="B52" s="2">
        <v>723</v>
      </c>
      <c r="C52" s="2" t="s">
        <v>190</v>
      </c>
      <c r="D52" s="160"/>
      <c r="E52" s="160"/>
    </row>
    <row r="53" spans="1:6" s="119" customFormat="1" x14ac:dyDescent="0.25">
      <c r="A53" s="3" t="s">
        <v>98</v>
      </c>
      <c r="B53" s="134">
        <v>723</v>
      </c>
      <c r="C53" s="127" t="s">
        <v>159</v>
      </c>
      <c r="D53" s="160">
        <f>1392500+40000000</f>
        <v>41392500</v>
      </c>
      <c r="E53" s="160">
        <f>40000000+1392500</f>
        <v>41392500</v>
      </c>
    </row>
    <row r="54" spans="1:6" s="66" customFormat="1" ht="34.799999999999997" x14ac:dyDescent="0.25">
      <c r="A54" s="60" t="s">
        <v>29</v>
      </c>
      <c r="B54" s="73">
        <v>723</v>
      </c>
      <c r="C54" s="128" t="s">
        <v>160</v>
      </c>
      <c r="D54" s="159">
        <f t="shared" ref="D54:E54" si="15">+D56+D55</f>
        <v>455600</v>
      </c>
      <c r="E54" s="159">
        <f t="shared" si="15"/>
        <v>472500</v>
      </c>
    </row>
    <row r="55" spans="1:6" s="66" customFormat="1" ht="36" x14ac:dyDescent="0.25">
      <c r="A55" s="3" t="s">
        <v>100</v>
      </c>
      <c r="B55" s="134">
        <v>723</v>
      </c>
      <c r="C55" s="127" t="s">
        <v>162</v>
      </c>
      <c r="D55" s="160">
        <v>700</v>
      </c>
      <c r="E55" s="160">
        <v>700</v>
      </c>
    </row>
    <row r="56" spans="1:6" s="66" customFormat="1" ht="54" x14ac:dyDescent="0.25">
      <c r="A56" s="3" t="s">
        <v>454</v>
      </c>
      <c r="B56" s="134">
        <v>723</v>
      </c>
      <c r="C56" s="127" t="s">
        <v>161</v>
      </c>
      <c r="D56" s="160">
        <v>454900</v>
      </c>
      <c r="E56" s="160">
        <v>471800</v>
      </c>
    </row>
    <row r="57" spans="1:6" s="66" customFormat="1" x14ac:dyDescent="0.25">
      <c r="A57" s="60" t="s">
        <v>216</v>
      </c>
      <c r="B57" s="73">
        <v>723</v>
      </c>
      <c r="C57" s="128" t="s">
        <v>217</v>
      </c>
      <c r="D57" s="159">
        <f t="shared" ref="D57:E57" si="16">SUM(D58:D59)</f>
        <v>0</v>
      </c>
      <c r="E57" s="159">
        <f t="shared" si="16"/>
        <v>0</v>
      </c>
    </row>
    <row r="58" spans="1:6" s="119" customFormat="1" ht="90" x14ac:dyDescent="0.25">
      <c r="A58" s="3" t="s">
        <v>416</v>
      </c>
      <c r="B58" s="134">
        <v>723</v>
      </c>
      <c r="C58" s="127" t="s">
        <v>417</v>
      </c>
      <c r="D58" s="160"/>
      <c r="E58" s="160"/>
      <c r="F58" s="117"/>
    </row>
    <row r="59" spans="1:6" s="119" customFormat="1" ht="36" x14ac:dyDescent="0.25">
      <c r="A59" s="3" t="s">
        <v>366</v>
      </c>
      <c r="B59" s="134">
        <v>723</v>
      </c>
      <c r="C59" s="127" t="s">
        <v>367</v>
      </c>
      <c r="D59" s="160">
        <v>0</v>
      </c>
      <c r="E59" s="197">
        <v>0</v>
      </c>
      <c r="F59" s="117"/>
    </row>
    <row r="60" spans="1:6" s="66" customFormat="1" ht="36" x14ac:dyDescent="0.25">
      <c r="A60" s="3" t="s">
        <v>138</v>
      </c>
      <c r="B60" s="2">
        <v>723</v>
      </c>
      <c r="C60" s="135" t="s">
        <v>218</v>
      </c>
      <c r="D60" s="160">
        <v>0</v>
      </c>
      <c r="E60" s="197">
        <v>0</v>
      </c>
      <c r="F60" s="117"/>
    </row>
  </sheetData>
  <mergeCells count="6">
    <mergeCell ref="A2:E2"/>
    <mergeCell ref="A4:E4"/>
    <mergeCell ref="A6:A7"/>
    <mergeCell ref="B6:C6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53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C30"/>
  <sheetViews>
    <sheetView topLeftCell="A19" zoomScale="60" zoomScaleNormal="60" workbookViewId="0">
      <selection activeCell="A2" sqref="A2:C2"/>
    </sheetView>
  </sheetViews>
  <sheetFormatPr defaultColWidth="9.109375" defaultRowHeight="18" x14ac:dyDescent="0.35"/>
  <cols>
    <col min="1" max="1" width="21.44140625" style="7" customWidth="1"/>
    <col min="2" max="2" width="31.6640625" style="7" customWidth="1"/>
    <col min="3" max="3" width="96.88671875" style="7" customWidth="1"/>
    <col min="4" max="16384" width="9.109375" style="7"/>
  </cols>
  <sheetData>
    <row r="1" spans="1:3" x14ac:dyDescent="0.35">
      <c r="C1" s="27" t="s">
        <v>246</v>
      </c>
    </row>
    <row r="2" spans="1:3" ht="34.200000000000003" customHeight="1" x14ac:dyDescent="0.35">
      <c r="A2" s="218" t="s">
        <v>504</v>
      </c>
      <c r="B2" s="218"/>
      <c r="C2" s="218"/>
    </row>
    <row r="4" spans="1:3" ht="42" customHeight="1" x14ac:dyDescent="0.35">
      <c r="A4" s="223" t="s">
        <v>443</v>
      </c>
      <c r="B4" s="223"/>
      <c r="C4" s="223"/>
    </row>
    <row r="5" spans="1:3" x14ac:dyDescent="0.35">
      <c r="A5" s="102"/>
    </row>
    <row r="6" spans="1:3" s="25" customFormat="1" ht="54" x14ac:dyDescent="0.25">
      <c r="A6" s="2" t="s">
        <v>51</v>
      </c>
      <c r="B6" s="2" t="s">
        <v>44</v>
      </c>
      <c r="C6" s="2" t="s">
        <v>45</v>
      </c>
    </row>
    <row r="7" spans="1:3" s="25" customFormat="1" x14ac:dyDescent="0.25">
      <c r="A7" s="222" t="s">
        <v>56</v>
      </c>
      <c r="B7" s="222"/>
      <c r="C7" s="222"/>
    </row>
    <row r="8" spans="1:3" s="25" customFormat="1" ht="72" x14ac:dyDescent="0.25">
      <c r="A8" s="2">
        <v>723</v>
      </c>
      <c r="B8" s="2" t="s">
        <v>177</v>
      </c>
      <c r="C8" s="28" t="s">
        <v>178</v>
      </c>
    </row>
    <row r="9" spans="1:3" s="25" customFormat="1" ht="36" x14ac:dyDescent="0.25">
      <c r="A9" s="2">
        <v>723</v>
      </c>
      <c r="B9" s="2" t="s">
        <v>179</v>
      </c>
      <c r="C9" s="28" t="s">
        <v>143</v>
      </c>
    </row>
    <row r="10" spans="1:3" s="25" customFormat="1" ht="90" x14ac:dyDescent="0.25">
      <c r="A10" s="2">
        <v>723</v>
      </c>
      <c r="B10" s="2" t="s">
        <v>212</v>
      </c>
      <c r="C10" s="28" t="s">
        <v>211</v>
      </c>
    </row>
    <row r="11" spans="1:3" s="25" customFormat="1" ht="72" x14ac:dyDescent="0.25">
      <c r="A11" s="2">
        <v>723</v>
      </c>
      <c r="B11" s="2" t="s">
        <v>113</v>
      </c>
      <c r="C11" s="28" t="s">
        <v>135</v>
      </c>
    </row>
    <row r="12" spans="1:3" s="25" customFormat="1" ht="36" x14ac:dyDescent="0.25">
      <c r="A12" s="2">
        <v>723</v>
      </c>
      <c r="B12" s="2" t="s">
        <v>55</v>
      </c>
      <c r="C12" s="4" t="s">
        <v>97</v>
      </c>
    </row>
    <row r="13" spans="1:3" s="25" customFormat="1" ht="72" x14ac:dyDescent="0.25">
      <c r="A13" s="2">
        <v>723</v>
      </c>
      <c r="B13" s="2" t="s">
        <v>63</v>
      </c>
      <c r="C13" s="4" t="s">
        <v>180</v>
      </c>
    </row>
    <row r="14" spans="1:3" s="25" customFormat="1" ht="54" x14ac:dyDescent="0.25">
      <c r="A14" s="2">
        <v>723</v>
      </c>
      <c r="B14" s="2" t="s">
        <v>221</v>
      </c>
      <c r="C14" s="4" t="s">
        <v>222</v>
      </c>
    </row>
    <row r="15" spans="1:3" s="25" customFormat="1" ht="54" x14ac:dyDescent="0.25">
      <c r="A15" s="2">
        <v>723</v>
      </c>
      <c r="B15" s="2" t="s">
        <v>206</v>
      </c>
      <c r="C15" s="4" t="s">
        <v>205</v>
      </c>
    </row>
    <row r="16" spans="1:3" s="25" customFormat="1" ht="72" x14ac:dyDescent="0.25">
      <c r="A16" s="2">
        <v>723</v>
      </c>
      <c r="B16" s="2" t="s">
        <v>208</v>
      </c>
      <c r="C16" s="3" t="s">
        <v>207</v>
      </c>
    </row>
    <row r="17" spans="1:3" s="25" customFormat="1" ht="24" customHeight="1" x14ac:dyDescent="0.25">
      <c r="A17" s="2">
        <v>723</v>
      </c>
      <c r="B17" s="2" t="s">
        <v>123</v>
      </c>
      <c r="C17" s="29" t="s">
        <v>136</v>
      </c>
    </row>
    <row r="18" spans="1:3" s="25" customFormat="1" ht="24" customHeight="1" x14ac:dyDescent="0.25">
      <c r="A18" s="2">
        <v>723</v>
      </c>
      <c r="B18" s="2" t="s">
        <v>124</v>
      </c>
      <c r="C18" s="29" t="s">
        <v>137</v>
      </c>
    </row>
    <row r="19" spans="1:3" s="25" customFormat="1" ht="24" customHeight="1" x14ac:dyDescent="0.25">
      <c r="A19" s="2">
        <v>723</v>
      </c>
      <c r="B19" s="2" t="s">
        <v>468</v>
      </c>
      <c r="C19" s="29" t="s">
        <v>469</v>
      </c>
    </row>
    <row r="20" spans="1:3" s="25" customFormat="1" ht="36" x14ac:dyDescent="0.25">
      <c r="A20" s="2">
        <v>723</v>
      </c>
      <c r="B20" s="2" t="s">
        <v>187</v>
      </c>
      <c r="C20" s="28" t="s">
        <v>215</v>
      </c>
    </row>
    <row r="21" spans="1:3" s="25" customFormat="1" ht="54" x14ac:dyDescent="0.25">
      <c r="A21" s="2">
        <v>723</v>
      </c>
      <c r="B21" s="2" t="s">
        <v>190</v>
      </c>
      <c r="C21" s="28" t="s">
        <v>191</v>
      </c>
    </row>
    <row r="22" spans="1:3" s="25" customFormat="1" ht="36" x14ac:dyDescent="0.25">
      <c r="A22" s="2">
        <v>723</v>
      </c>
      <c r="B22" s="2" t="s">
        <v>369</v>
      </c>
      <c r="C22" s="28" t="s">
        <v>359</v>
      </c>
    </row>
    <row r="23" spans="1:3" s="25" customFormat="1" ht="22.8" customHeight="1" x14ac:dyDescent="0.25">
      <c r="A23" s="2">
        <v>723</v>
      </c>
      <c r="B23" s="2" t="s">
        <v>181</v>
      </c>
      <c r="C23" s="29" t="s">
        <v>98</v>
      </c>
    </row>
    <row r="24" spans="1:3" ht="36" x14ac:dyDescent="0.35">
      <c r="A24" s="2">
        <v>723</v>
      </c>
      <c r="B24" s="5" t="s">
        <v>182</v>
      </c>
      <c r="C24" s="28" t="s">
        <v>100</v>
      </c>
    </row>
    <row r="25" spans="1:3" ht="36" x14ac:dyDescent="0.35">
      <c r="A25" s="2">
        <v>723</v>
      </c>
      <c r="B25" s="2" t="s">
        <v>183</v>
      </c>
      <c r="C25" s="28" t="s">
        <v>99</v>
      </c>
    </row>
    <row r="26" spans="1:3" ht="72" x14ac:dyDescent="0.35">
      <c r="A26" s="2">
        <v>723</v>
      </c>
      <c r="B26" s="2" t="s">
        <v>417</v>
      </c>
      <c r="C26" s="34" t="s">
        <v>416</v>
      </c>
    </row>
    <row r="27" spans="1:3" ht="36" x14ac:dyDescent="0.35">
      <c r="A27" s="2">
        <v>723</v>
      </c>
      <c r="B27" s="2" t="s">
        <v>367</v>
      </c>
      <c r="C27" s="34" t="s">
        <v>366</v>
      </c>
    </row>
    <row r="28" spans="1:3" ht="22.8" customHeight="1" x14ac:dyDescent="0.35">
      <c r="A28" s="2">
        <v>723</v>
      </c>
      <c r="B28" s="2" t="s">
        <v>184</v>
      </c>
      <c r="C28" s="34" t="s">
        <v>138</v>
      </c>
    </row>
    <row r="29" spans="1:3" ht="90" x14ac:dyDescent="0.35">
      <c r="A29" s="2">
        <v>723</v>
      </c>
      <c r="B29" s="2" t="s">
        <v>185</v>
      </c>
      <c r="C29" s="29" t="s">
        <v>139</v>
      </c>
    </row>
    <row r="30" spans="1:3" ht="36" x14ac:dyDescent="0.35">
      <c r="A30" s="2">
        <v>723</v>
      </c>
      <c r="B30" s="2" t="s">
        <v>186</v>
      </c>
      <c r="C30" s="28" t="s">
        <v>140</v>
      </c>
    </row>
  </sheetData>
  <sortState xmlns:xlrd2="http://schemas.microsoft.com/office/spreadsheetml/2017/richdata2" ref="A9:C30">
    <sortCondition ref="B9:B30"/>
  </sortState>
  <mergeCells count="3">
    <mergeCell ref="A7:C7"/>
    <mergeCell ref="A4:C4"/>
    <mergeCell ref="A2:C2"/>
  </mergeCells>
  <pageMargins left="0.7" right="0.7" top="0.75" bottom="0.75" header="0.3" footer="0.3"/>
  <pageSetup paperSize="9" scale="5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FBE4D-F043-48CD-A324-B8502AC0AE5A}">
  <sheetPr>
    <pageSetUpPr fitToPage="1"/>
  </sheetPr>
  <dimension ref="A1:F28"/>
  <sheetViews>
    <sheetView zoomScale="60" zoomScaleNormal="60" workbookViewId="0">
      <selection activeCell="A2" sqref="A2:C2"/>
    </sheetView>
  </sheetViews>
  <sheetFormatPr defaultColWidth="9.109375" defaultRowHeight="18" x14ac:dyDescent="0.35"/>
  <cols>
    <col min="1" max="1" width="21.44140625" style="7" customWidth="1"/>
    <col min="2" max="2" width="30.44140625" style="7" customWidth="1"/>
    <col min="3" max="3" width="90.77734375" style="7" customWidth="1"/>
    <col min="4" max="16384" width="9.109375" style="7"/>
  </cols>
  <sheetData>
    <row r="1" spans="1:3" x14ac:dyDescent="0.35">
      <c r="C1" s="27" t="s">
        <v>247</v>
      </c>
    </row>
    <row r="2" spans="1:3" ht="43.8" customHeight="1" x14ac:dyDescent="0.35">
      <c r="A2" s="218" t="s">
        <v>504</v>
      </c>
      <c r="B2" s="218"/>
      <c r="C2" s="218"/>
    </row>
    <row r="3" spans="1:3" x14ac:dyDescent="0.35">
      <c r="C3" s="6"/>
    </row>
    <row r="4" spans="1:3" s="130" customFormat="1" ht="37.200000000000003" customHeight="1" x14ac:dyDescent="0.3">
      <c r="A4" s="227" t="s">
        <v>442</v>
      </c>
      <c r="B4" s="228"/>
      <c r="C4" s="228"/>
    </row>
    <row r="5" spans="1:3" x14ac:dyDescent="0.35">
      <c r="A5" s="131"/>
      <c r="B5" s="33"/>
      <c r="C5" s="132"/>
    </row>
    <row r="6" spans="1:3" s="25" customFormat="1" ht="34.799999999999997" x14ac:dyDescent="0.25">
      <c r="A6" s="143" t="s">
        <v>418</v>
      </c>
      <c r="B6" s="143" t="s">
        <v>419</v>
      </c>
      <c r="C6" s="26" t="s">
        <v>45</v>
      </c>
    </row>
    <row r="7" spans="1:3" ht="36" customHeight="1" x14ac:dyDescent="0.35">
      <c r="A7" s="224" t="s">
        <v>223</v>
      </c>
      <c r="B7" s="225"/>
      <c r="C7" s="226"/>
    </row>
    <row r="8" spans="1:3" s="25" customFormat="1" ht="28.8" customHeight="1" x14ac:dyDescent="0.25">
      <c r="A8" s="144">
        <v>182</v>
      </c>
      <c r="B8" s="143" t="s">
        <v>103</v>
      </c>
      <c r="C8" s="145" t="s">
        <v>3</v>
      </c>
    </row>
    <row r="9" spans="1:3" s="25" customFormat="1" ht="72" x14ac:dyDescent="0.25">
      <c r="A9" s="146">
        <v>182</v>
      </c>
      <c r="B9" s="5" t="s">
        <v>420</v>
      </c>
      <c r="C9" s="3" t="s">
        <v>421</v>
      </c>
    </row>
    <row r="10" spans="1:3" s="25" customFormat="1" ht="108" x14ac:dyDescent="0.25">
      <c r="A10" s="146">
        <v>182</v>
      </c>
      <c r="B10" s="5" t="s">
        <v>422</v>
      </c>
      <c r="C10" s="3" t="s">
        <v>423</v>
      </c>
    </row>
    <row r="11" spans="1:3" ht="36" x14ac:dyDescent="0.35">
      <c r="A11" s="146">
        <v>182</v>
      </c>
      <c r="B11" s="5" t="s">
        <v>424</v>
      </c>
      <c r="C11" s="3" t="s">
        <v>204</v>
      </c>
    </row>
    <row r="12" spans="1:3" ht="90" x14ac:dyDescent="0.35">
      <c r="A12" s="146">
        <v>182</v>
      </c>
      <c r="B12" s="5" t="s">
        <v>425</v>
      </c>
      <c r="C12" s="3" t="s">
        <v>163</v>
      </c>
    </row>
    <row r="13" spans="1:3" ht="90" x14ac:dyDescent="0.35">
      <c r="A13" s="146">
        <v>182</v>
      </c>
      <c r="B13" s="5" t="s">
        <v>426</v>
      </c>
      <c r="C13" s="147" t="s">
        <v>427</v>
      </c>
    </row>
    <row r="14" spans="1:3" ht="54" x14ac:dyDescent="0.35">
      <c r="A14" s="146">
        <v>182</v>
      </c>
      <c r="B14" s="5" t="s">
        <v>487</v>
      </c>
      <c r="C14" s="147" t="s">
        <v>484</v>
      </c>
    </row>
    <row r="15" spans="1:3" s="9" customFormat="1" ht="34.799999999999997" x14ac:dyDescent="0.3">
      <c r="A15" s="61">
        <v>182</v>
      </c>
      <c r="B15" s="26" t="s">
        <v>437</v>
      </c>
      <c r="C15" s="204" t="s">
        <v>494</v>
      </c>
    </row>
    <row r="16" spans="1:3" ht="108" x14ac:dyDescent="0.35">
      <c r="A16" s="5">
        <v>182</v>
      </c>
      <c r="B16" s="2" t="s">
        <v>438</v>
      </c>
      <c r="C16" s="147" t="s">
        <v>490</v>
      </c>
    </row>
    <row r="17" spans="1:6" ht="126" x14ac:dyDescent="0.35">
      <c r="A17" s="5">
        <v>182</v>
      </c>
      <c r="B17" s="2" t="s">
        <v>439</v>
      </c>
      <c r="C17" s="147" t="s">
        <v>491</v>
      </c>
      <c r="F17" s="111"/>
    </row>
    <row r="18" spans="1:6" ht="108" x14ac:dyDescent="0.35">
      <c r="A18" s="5">
        <v>182</v>
      </c>
      <c r="B18" s="2" t="s">
        <v>440</v>
      </c>
      <c r="C18" s="147" t="s">
        <v>492</v>
      </c>
    </row>
    <row r="19" spans="1:6" ht="108" x14ac:dyDescent="0.35">
      <c r="A19" s="5">
        <v>182</v>
      </c>
      <c r="B19" s="2" t="s">
        <v>441</v>
      </c>
      <c r="C19" s="147" t="s">
        <v>493</v>
      </c>
    </row>
    <row r="20" spans="1:6" ht="43.2" customHeight="1" x14ac:dyDescent="0.35">
      <c r="A20" s="144">
        <v>182</v>
      </c>
      <c r="B20" s="143" t="s">
        <v>428</v>
      </c>
      <c r="C20" s="145" t="s">
        <v>85</v>
      </c>
    </row>
    <row r="21" spans="1:6" ht="43.2" customHeight="1" x14ac:dyDescent="0.35">
      <c r="A21" s="144">
        <v>182</v>
      </c>
      <c r="B21" s="143" t="s">
        <v>107</v>
      </c>
      <c r="C21" s="145" t="s">
        <v>224</v>
      </c>
    </row>
    <row r="22" spans="1:6" ht="43.2" customHeight="1" x14ac:dyDescent="0.35">
      <c r="A22" s="146">
        <v>182</v>
      </c>
      <c r="B22" s="149" t="s">
        <v>429</v>
      </c>
      <c r="C22" s="148" t="s">
        <v>430</v>
      </c>
    </row>
    <row r="23" spans="1:6" ht="43.2" customHeight="1" x14ac:dyDescent="0.35">
      <c r="A23" s="144">
        <v>182</v>
      </c>
      <c r="B23" s="143" t="s">
        <v>109</v>
      </c>
      <c r="C23" s="145" t="s">
        <v>431</v>
      </c>
    </row>
    <row r="24" spans="1:6" ht="43.2" customHeight="1" x14ac:dyDescent="0.35">
      <c r="A24" s="136">
        <v>182</v>
      </c>
      <c r="B24" s="150" t="s">
        <v>432</v>
      </c>
      <c r="C24" s="151" t="s">
        <v>225</v>
      </c>
    </row>
    <row r="25" spans="1:6" ht="43.2" customHeight="1" x14ac:dyDescent="0.35">
      <c r="A25" s="136">
        <v>182</v>
      </c>
      <c r="B25" s="150" t="s">
        <v>433</v>
      </c>
      <c r="C25" s="148" t="s">
        <v>434</v>
      </c>
    </row>
    <row r="26" spans="1:6" ht="43.2" customHeight="1" x14ac:dyDescent="0.35">
      <c r="A26" s="152">
        <v>182</v>
      </c>
      <c r="B26" s="150" t="s">
        <v>435</v>
      </c>
      <c r="C26" s="156" t="s">
        <v>226</v>
      </c>
    </row>
    <row r="27" spans="1:6" ht="43.2" customHeight="1" x14ac:dyDescent="0.35">
      <c r="A27" s="2">
        <v>182</v>
      </c>
      <c r="B27" s="157" t="s">
        <v>436</v>
      </c>
      <c r="C27" s="148" t="s">
        <v>96</v>
      </c>
    </row>
    <row r="28" spans="1:6" s="9" customFormat="1" ht="121.8" x14ac:dyDescent="0.3">
      <c r="A28" s="144">
        <v>182</v>
      </c>
      <c r="B28" s="61" t="s">
        <v>488</v>
      </c>
      <c r="C28" s="204" t="s">
        <v>489</v>
      </c>
    </row>
  </sheetData>
  <mergeCells count="3">
    <mergeCell ref="A7:C7"/>
    <mergeCell ref="A4:C4"/>
    <mergeCell ref="A2:C2"/>
  </mergeCells>
  <hyperlinks>
    <hyperlink ref="C28" r:id="rId1" display="https://www.consultant.ru/document/cons_doc_LAW_402282/" xr:uid="{210D98E8-972F-4954-BC05-C84BF0A0A8B3}"/>
    <hyperlink ref="C16" r:id="rId2" display="http://internet.garant.ru/document/redirect/5759555/0" xr:uid="{B4B3F7AB-CE17-48A3-A9EC-3D17013909E5}"/>
    <hyperlink ref="C17" r:id="rId3" display="http://internet.garant.ru/document/redirect/5759555/0" xr:uid="{67C8159B-1043-41B0-AFB2-1EB60E8C8963}"/>
    <hyperlink ref="C18" r:id="rId4" display="http://internet.garant.ru/document/redirect/5759555/0" xr:uid="{1336872B-8ECA-495F-B53C-69B5F63ACC15}"/>
    <hyperlink ref="C19" r:id="rId5" display="http://internet.garant.ru/document/redirect/5759555/0" xr:uid="{C46220E8-4634-413F-AE9B-26F7C153B17B}"/>
  </hyperlinks>
  <pageMargins left="0.7" right="0.7" top="0.75" bottom="0.75" header="0.3" footer="0.3"/>
  <pageSetup paperSize="9" scale="62" fitToHeight="0" orientation="portrait" r:id="rId6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C15"/>
  <sheetViews>
    <sheetView zoomScale="60" zoomScaleNormal="60" workbookViewId="0">
      <selection activeCell="A2" sqref="A2:C2"/>
    </sheetView>
  </sheetViews>
  <sheetFormatPr defaultColWidth="9.109375" defaultRowHeight="18" x14ac:dyDescent="0.25"/>
  <cols>
    <col min="1" max="1" width="22.109375" style="25" customWidth="1"/>
    <col min="2" max="2" width="38.5546875" style="25" bestFit="1" customWidth="1"/>
    <col min="3" max="3" width="68.6640625" style="25" customWidth="1"/>
    <col min="4" max="16384" width="9.109375" style="25"/>
  </cols>
  <sheetData>
    <row r="1" spans="1:3" x14ac:dyDescent="0.35">
      <c r="C1" s="27" t="s">
        <v>248</v>
      </c>
    </row>
    <row r="2" spans="1:3" ht="37.200000000000003" customHeight="1" x14ac:dyDescent="0.35">
      <c r="A2" s="218" t="s">
        <v>504</v>
      </c>
      <c r="B2" s="218"/>
      <c r="C2" s="218"/>
    </row>
    <row r="3" spans="1:3" x14ac:dyDescent="0.25">
      <c r="B3" s="229"/>
      <c r="C3" s="229"/>
    </row>
    <row r="4" spans="1:3" ht="21.15" customHeight="1" x14ac:dyDescent="0.25">
      <c r="A4" s="219" t="s">
        <v>474</v>
      </c>
      <c r="B4" s="219"/>
      <c r="C4" s="219"/>
    </row>
    <row r="5" spans="1:3" ht="20.25" customHeight="1" x14ac:dyDescent="0.25">
      <c r="A5" s="219"/>
      <c r="B5" s="219"/>
      <c r="C5" s="219"/>
    </row>
    <row r="6" spans="1:3" ht="23.25" customHeight="1" x14ac:dyDescent="0.25"/>
    <row r="7" spans="1:3" ht="54" x14ac:dyDescent="0.25">
      <c r="A7" s="2" t="s">
        <v>46</v>
      </c>
      <c r="B7" s="2" t="s">
        <v>52</v>
      </c>
      <c r="C7" s="2" t="s">
        <v>53</v>
      </c>
    </row>
    <row r="8" spans="1:3" ht="36" x14ac:dyDescent="0.35">
      <c r="A8" s="153">
        <v>723</v>
      </c>
      <c r="B8" s="161"/>
      <c r="C8" s="154" t="s">
        <v>47</v>
      </c>
    </row>
    <row r="9" spans="1:3" customFormat="1" ht="54" x14ac:dyDescent="0.25">
      <c r="A9" s="153">
        <v>723</v>
      </c>
      <c r="B9" s="162" t="s">
        <v>444</v>
      </c>
      <c r="C9" s="155" t="s">
        <v>445</v>
      </c>
    </row>
    <row r="10" spans="1:3" customFormat="1" ht="36" x14ac:dyDescent="0.25">
      <c r="A10" s="153">
        <v>723</v>
      </c>
      <c r="B10" s="162" t="s">
        <v>446</v>
      </c>
      <c r="C10" s="155" t="s">
        <v>447</v>
      </c>
    </row>
    <row r="11" spans="1:3" customFormat="1" ht="54" x14ac:dyDescent="0.25">
      <c r="A11" s="153">
        <v>723</v>
      </c>
      <c r="B11" s="162" t="s">
        <v>448</v>
      </c>
      <c r="C11" s="155" t="s">
        <v>449</v>
      </c>
    </row>
    <row r="12" spans="1:3" customFormat="1" ht="54" x14ac:dyDescent="0.25">
      <c r="A12" s="153">
        <v>723</v>
      </c>
      <c r="B12" s="162" t="s">
        <v>450</v>
      </c>
      <c r="C12" s="155" t="s">
        <v>451</v>
      </c>
    </row>
    <row r="13" spans="1:3" ht="39.75" customHeight="1" x14ac:dyDescent="0.25">
      <c r="A13" s="30"/>
      <c r="B13" s="30"/>
      <c r="C13" s="30"/>
    </row>
    <row r="14" spans="1:3" ht="21.15" customHeight="1" x14ac:dyDescent="0.25"/>
    <row r="15" spans="1:3" ht="40.65" customHeight="1" x14ac:dyDescent="0.25"/>
  </sheetData>
  <mergeCells count="3">
    <mergeCell ref="B3:C3"/>
    <mergeCell ref="A4:C5"/>
    <mergeCell ref="A2:C2"/>
  </mergeCells>
  <pageMargins left="0.7" right="0.7" top="0.75" bottom="0.75" header="0.3" footer="0.3"/>
  <pageSetup paperSize="9" scale="69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29"/>
  <sheetViews>
    <sheetView zoomScale="60" zoomScaleNormal="60" workbookViewId="0">
      <selection activeCell="A2" sqref="A2:D2"/>
    </sheetView>
  </sheetViews>
  <sheetFormatPr defaultColWidth="9.109375" defaultRowHeight="18" x14ac:dyDescent="0.35"/>
  <cols>
    <col min="1" max="1" width="60.5546875" style="7" customWidth="1"/>
    <col min="2" max="3" width="13.44140625" style="7" customWidth="1"/>
    <col min="4" max="4" width="21.109375" style="7" customWidth="1"/>
    <col min="5" max="16384" width="9.109375" style="7"/>
  </cols>
  <sheetData>
    <row r="1" spans="1:6" x14ac:dyDescent="0.35">
      <c r="C1" s="58"/>
      <c r="D1" s="27" t="s">
        <v>249</v>
      </c>
    </row>
    <row r="2" spans="1:6" ht="54" customHeight="1" x14ac:dyDescent="0.35">
      <c r="A2" s="218" t="s">
        <v>509</v>
      </c>
      <c r="B2" s="218"/>
      <c r="C2" s="218"/>
      <c r="D2" s="218"/>
    </row>
    <row r="3" spans="1:6" x14ac:dyDescent="0.35">
      <c r="D3" s="6"/>
    </row>
    <row r="4" spans="1:6" x14ac:dyDescent="0.35">
      <c r="A4" s="231" t="s">
        <v>475</v>
      </c>
      <c r="B4" s="231"/>
      <c r="C4" s="231"/>
      <c r="D4" s="231"/>
      <c r="E4" s="8"/>
      <c r="F4" s="8"/>
    </row>
    <row r="5" spans="1:6" x14ac:dyDescent="0.35">
      <c r="A5" s="231"/>
      <c r="B5" s="231"/>
      <c r="C5" s="231"/>
      <c r="D5" s="231"/>
      <c r="E5" s="8"/>
      <c r="F5" s="8"/>
    </row>
    <row r="6" spans="1:6" x14ac:dyDescent="0.35">
      <c r="A6" s="231"/>
      <c r="B6" s="231"/>
      <c r="C6" s="231"/>
      <c r="D6" s="231"/>
      <c r="E6" s="8"/>
      <c r="F6" s="8"/>
    </row>
    <row r="7" spans="1:6" x14ac:dyDescent="0.35">
      <c r="A7" s="230"/>
      <c r="B7" s="230"/>
      <c r="C7" s="230"/>
      <c r="D7" s="230"/>
      <c r="E7" s="9"/>
      <c r="F7" s="9"/>
    </row>
    <row r="8" spans="1:6" x14ac:dyDescent="0.35">
      <c r="A8" s="10"/>
      <c r="B8" s="10"/>
      <c r="C8" s="10"/>
      <c r="D8" s="188" t="s">
        <v>453</v>
      </c>
      <c r="E8" s="9"/>
      <c r="F8" s="9"/>
    </row>
    <row r="9" spans="1:6" ht="36" x14ac:dyDescent="0.35">
      <c r="A9" s="11" t="s">
        <v>33</v>
      </c>
      <c r="B9" s="12" t="s">
        <v>7</v>
      </c>
      <c r="C9" s="12" t="s">
        <v>34</v>
      </c>
      <c r="D9" s="12" t="s">
        <v>220</v>
      </c>
    </row>
    <row r="10" spans="1:6" x14ac:dyDescent="0.35">
      <c r="A10" s="13" t="s">
        <v>59</v>
      </c>
      <c r="B10" s="14" t="s">
        <v>9</v>
      </c>
      <c r="C10" s="14" t="s">
        <v>17</v>
      </c>
      <c r="D10" s="168">
        <f>SUM(D11:D15)</f>
        <v>19211385.919999998</v>
      </c>
    </row>
    <row r="11" spans="1:6" ht="54" x14ac:dyDescent="0.35">
      <c r="A11" s="15" t="s">
        <v>456</v>
      </c>
      <c r="B11" s="16" t="s">
        <v>9</v>
      </c>
      <c r="C11" s="16" t="s">
        <v>11</v>
      </c>
      <c r="D11" s="169">
        <f>+'8'!E9</f>
        <v>2614088.2999999998</v>
      </c>
    </row>
    <row r="12" spans="1:6" x14ac:dyDescent="0.35">
      <c r="A12" s="15" t="s">
        <v>35</v>
      </c>
      <c r="B12" s="16" t="s">
        <v>9</v>
      </c>
      <c r="C12" s="16" t="s">
        <v>19</v>
      </c>
      <c r="D12" s="169">
        <f>+'8'!E18</f>
        <v>15785683.619999999</v>
      </c>
    </row>
    <row r="13" spans="1:6" x14ac:dyDescent="0.35">
      <c r="A13" s="17" t="s">
        <v>26</v>
      </c>
      <c r="B13" s="16" t="s">
        <v>9</v>
      </c>
      <c r="C13" s="16" t="s">
        <v>27</v>
      </c>
      <c r="D13" s="169">
        <f>+'8'!E42</f>
        <v>0</v>
      </c>
    </row>
    <row r="14" spans="1:6" x14ac:dyDescent="0.35">
      <c r="A14" s="15" t="s">
        <v>21</v>
      </c>
      <c r="B14" s="16" t="s">
        <v>9</v>
      </c>
      <c r="C14" s="16">
        <v>11</v>
      </c>
      <c r="D14" s="169">
        <f>+'8'!E51</f>
        <v>100000</v>
      </c>
    </row>
    <row r="15" spans="1:6" ht="34.799999999999997" x14ac:dyDescent="0.35">
      <c r="A15" s="13" t="s">
        <v>83</v>
      </c>
      <c r="B15" s="16" t="s">
        <v>9</v>
      </c>
      <c r="C15" s="16" t="s">
        <v>82</v>
      </c>
      <c r="D15" s="169">
        <f>+'8'!E58</f>
        <v>711614</v>
      </c>
    </row>
    <row r="16" spans="1:6" x14ac:dyDescent="0.35">
      <c r="A16" s="13" t="s">
        <v>10</v>
      </c>
      <c r="B16" s="18" t="s">
        <v>11</v>
      </c>
      <c r="C16" s="18" t="s">
        <v>22</v>
      </c>
      <c r="D16" s="168">
        <f>+'8'!E74</f>
        <v>434200</v>
      </c>
    </row>
    <row r="17" spans="1:4" ht="34.799999999999997" x14ac:dyDescent="0.35">
      <c r="A17" s="13" t="s">
        <v>67</v>
      </c>
      <c r="B17" s="18" t="s">
        <v>22</v>
      </c>
      <c r="C17" s="18">
        <v>10</v>
      </c>
      <c r="D17" s="168">
        <f>+'8'!E86</f>
        <v>500000</v>
      </c>
    </row>
    <row r="18" spans="1:4" x14ac:dyDescent="0.35">
      <c r="A18" s="19" t="s">
        <v>68</v>
      </c>
      <c r="B18" s="18" t="s">
        <v>19</v>
      </c>
      <c r="C18" s="18" t="s">
        <v>57</v>
      </c>
      <c r="D18" s="168">
        <f>+'8'!E97</f>
        <v>45938944.100000001</v>
      </c>
    </row>
    <row r="19" spans="1:4" ht="34.799999999999997" x14ac:dyDescent="0.35">
      <c r="A19" s="20" t="s">
        <v>43</v>
      </c>
      <c r="B19" s="18" t="s">
        <v>19</v>
      </c>
      <c r="C19" s="18">
        <v>12</v>
      </c>
      <c r="D19" s="168">
        <f>+'8'!E118</f>
        <v>1345000</v>
      </c>
    </row>
    <row r="20" spans="1:4" ht="34.799999999999997" x14ac:dyDescent="0.35">
      <c r="A20" s="13" t="s">
        <v>36</v>
      </c>
      <c r="B20" s="14" t="s">
        <v>12</v>
      </c>
      <c r="C20" s="14" t="s">
        <v>17</v>
      </c>
      <c r="D20" s="168">
        <f>SUM(D21:D22)</f>
        <v>14915463.65</v>
      </c>
    </row>
    <row r="21" spans="1:4" x14ac:dyDescent="0.35">
      <c r="A21" s="15" t="s">
        <v>30</v>
      </c>
      <c r="B21" s="16" t="s">
        <v>12</v>
      </c>
      <c r="C21" s="16" t="s">
        <v>9</v>
      </c>
      <c r="D21" s="169">
        <f>+'8'!E127</f>
        <v>7341031</v>
      </c>
    </row>
    <row r="22" spans="1:4" x14ac:dyDescent="0.35">
      <c r="A22" s="15" t="s">
        <v>28</v>
      </c>
      <c r="B22" s="16" t="s">
        <v>12</v>
      </c>
      <c r="C22" s="16" t="s">
        <v>22</v>
      </c>
      <c r="D22" s="169">
        <f>+'8'!E133</f>
        <v>7574432.6500000004</v>
      </c>
    </row>
    <row r="23" spans="1:4" ht="36" x14ac:dyDescent="0.35">
      <c r="A23" s="15" t="s">
        <v>365</v>
      </c>
      <c r="B23" s="16" t="s">
        <v>12</v>
      </c>
      <c r="C23" s="16" t="s">
        <v>22</v>
      </c>
      <c r="D23" s="169">
        <f>+'8'!E156</f>
        <v>2938762.89</v>
      </c>
    </row>
    <row r="24" spans="1:4" ht="52.2" x14ac:dyDescent="0.35">
      <c r="A24" s="13" t="s">
        <v>173</v>
      </c>
      <c r="B24" s="14" t="s">
        <v>27</v>
      </c>
      <c r="C24" s="14" t="s">
        <v>12</v>
      </c>
      <c r="D24" s="168">
        <f>+'8'!E161</f>
        <v>60200</v>
      </c>
    </row>
    <row r="25" spans="1:4" x14ac:dyDescent="0.35">
      <c r="A25" s="13" t="s">
        <v>41</v>
      </c>
      <c r="B25" s="14" t="s">
        <v>13</v>
      </c>
      <c r="C25" s="14" t="s">
        <v>9</v>
      </c>
      <c r="D25" s="168">
        <f>+'8'!E174</f>
        <v>11318744.800000001</v>
      </c>
    </row>
    <row r="26" spans="1:4" x14ac:dyDescent="0.35">
      <c r="A26" s="21" t="s">
        <v>81</v>
      </c>
      <c r="B26" s="14" t="s">
        <v>66</v>
      </c>
      <c r="C26" s="14" t="s">
        <v>9</v>
      </c>
      <c r="D26" s="168">
        <f>+'8'!E199</f>
        <v>548568</v>
      </c>
    </row>
    <row r="27" spans="1:4" ht="34.799999999999997" x14ac:dyDescent="0.35">
      <c r="A27" s="13" t="s">
        <v>258</v>
      </c>
      <c r="B27" s="14" t="s">
        <v>82</v>
      </c>
      <c r="C27" s="14" t="s">
        <v>9</v>
      </c>
      <c r="D27" s="168">
        <f>+'8'!E207</f>
        <v>5000</v>
      </c>
    </row>
    <row r="28" spans="1:4" ht="34.799999999999997" x14ac:dyDescent="0.35">
      <c r="A28" s="13" t="s">
        <v>62</v>
      </c>
      <c r="B28" s="14">
        <v>14</v>
      </c>
      <c r="C28" s="14" t="s">
        <v>22</v>
      </c>
      <c r="D28" s="168">
        <f>+'8'!E215</f>
        <v>358024.11</v>
      </c>
    </row>
    <row r="29" spans="1:4" x14ac:dyDescent="0.35">
      <c r="A29" s="22" t="s">
        <v>58</v>
      </c>
      <c r="B29" s="23"/>
      <c r="C29" s="23"/>
      <c r="D29" s="170">
        <f>+D10+D16+D17+D18+D19+D20+D24+D25+D26+D27+D28</f>
        <v>94635530.579999998</v>
      </c>
    </row>
  </sheetData>
  <mergeCells count="3">
    <mergeCell ref="A7:D7"/>
    <mergeCell ref="A4:D6"/>
    <mergeCell ref="A2:D2"/>
  </mergeCells>
  <pageMargins left="0.7" right="0.7" top="0.75" bottom="0.75" header="0.3" footer="0.3"/>
  <pageSetup paperSize="9" scale="8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29"/>
  <sheetViews>
    <sheetView zoomScale="60" zoomScaleNormal="60" workbookViewId="0">
      <selection activeCell="A2" sqref="A2:E2"/>
    </sheetView>
  </sheetViews>
  <sheetFormatPr defaultColWidth="9.109375" defaultRowHeight="18" x14ac:dyDescent="0.35"/>
  <cols>
    <col min="1" max="1" width="60.5546875" style="7" customWidth="1"/>
    <col min="2" max="3" width="13.44140625" style="7" customWidth="1"/>
    <col min="4" max="5" width="22.21875" style="7" customWidth="1"/>
    <col min="6" max="16384" width="9.109375" style="7"/>
  </cols>
  <sheetData>
    <row r="1" spans="1:7" x14ac:dyDescent="0.35">
      <c r="E1" s="27" t="s">
        <v>250</v>
      </c>
    </row>
    <row r="2" spans="1:7" ht="37.200000000000003" customHeight="1" x14ac:dyDescent="0.35">
      <c r="A2" s="218" t="s">
        <v>504</v>
      </c>
      <c r="B2" s="218"/>
      <c r="C2" s="218"/>
      <c r="D2" s="218"/>
      <c r="E2" s="218"/>
    </row>
    <row r="4" spans="1:7" x14ac:dyDescent="0.35">
      <c r="A4" s="231" t="s">
        <v>476</v>
      </c>
      <c r="B4" s="231"/>
      <c r="C4" s="231"/>
      <c r="D4" s="231"/>
      <c r="E4" s="231"/>
      <c r="F4" s="8"/>
      <c r="G4" s="8"/>
    </row>
    <row r="5" spans="1:7" x14ac:dyDescent="0.35">
      <c r="A5" s="231"/>
      <c r="B5" s="231"/>
      <c r="C5" s="231"/>
      <c r="D5" s="231"/>
      <c r="E5" s="231"/>
      <c r="F5" s="8"/>
      <c r="G5" s="8"/>
    </row>
    <row r="6" spans="1:7" x14ac:dyDescent="0.35">
      <c r="A6" s="231"/>
      <c r="B6" s="231"/>
      <c r="C6" s="231"/>
      <c r="D6" s="231"/>
      <c r="E6" s="231"/>
      <c r="F6" s="8"/>
      <c r="G6" s="8"/>
    </row>
    <row r="7" spans="1:7" x14ac:dyDescent="0.35">
      <c r="A7" s="230"/>
      <c r="B7" s="230"/>
      <c r="C7" s="230"/>
      <c r="D7" s="9"/>
      <c r="E7" s="9"/>
      <c r="F7" s="9"/>
      <c r="G7" s="9"/>
    </row>
    <row r="8" spans="1:7" x14ac:dyDescent="0.35">
      <c r="A8" s="10"/>
      <c r="B8" s="10"/>
      <c r="C8" s="10"/>
      <c r="D8" s="9"/>
      <c r="E8" s="188" t="s">
        <v>453</v>
      </c>
      <c r="F8" s="9"/>
      <c r="G8" s="9"/>
    </row>
    <row r="9" spans="1:7" s="25" customFormat="1" ht="40.200000000000003" customHeight="1" x14ac:dyDescent="0.25">
      <c r="A9" s="2" t="s">
        <v>33</v>
      </c>
      <c r="B9" s="2" t="s">
        <v>7</v>
      </c>
      <c r="C9" s="2" t="s">
        <v>34</v>
      </c>
      <c r="D9" s="2" t="s">
        <v>371</v>
      </c>
      <c r="E9" s="2" t="s">
        <v>465</v>
      </c>
    </row>
    <row r="10" spans="1:7" x14ac:dyDescent="0.35">
      <c r="A10" s="13" t="s">
        <v>59</v>
      </c>
      <c r="B10" s="14" t="s">
        <v>9</v>
      </c>
      <c r="C10" s="14" t="s">
        <v>17</v>
      </c>
      <c r="D10" s="168">
        <f>SUM(D11:D15)</f>
        <v>16274395.169999998</v>
      </c>
      <c r="E10" s="168">
        <f>SUM(E11:E15)</f>
        <v>16274395.169999998</v>
      </c>
    </row>
    <row r="11" spans="1:7" ht="54" x14ac:dyDescent="0.35">
      <c r="A11" s="15" t="s">
        <v>456</v>
      </c>
      <c r="B11" s="16" t="s">
        <v>9</v>
      </c>
      <c r="C11" s="16" t="s">
        <v>11</v>
      </c>
      <c r="D11" s="169">
        <f>+'9'!E9</f>
        <v>2614088.2999999998</v>
      </c>
      <c r="E11" s="169">
        <f>+'9'!F9</f>
        <v>2614088.2999999998</v>
      </c>
    </row>
    <row r="12" spans="1:7" x14ac:dyDescent="0.35">
      <c r="A12" s="15" t="s">
        <v>35</v>
      </c>
      <c r="B12" s="16" t="s">
        <v>9</v>
      </c>
      <c r="C12" s="16" t="s">
        <v>19</v>
      </c>
      <c r="D12" s="169">
        <f>+'9'!E18</f>
        <v>13560306.869999999</v>
      </c>
      <c r="E12" s="169">
        <f>+'9'!F18</f>
        <v>13560306.869999999</v>
      </c>
    </row>
    <row r="13" spans="1:7" x14ac:dyDescent="0.35">
      <c r="A13" s="17" t="s">
        <v>26</v>
      </c>
      <c r="B13" s="16" t="s">
        <v>9</v>
      </c>
      <c r="C13" s="16" t="s">
        <v>27</v>
      </c>
      <c r="D13" s="169">
        <f>+'9'!E42</f>
        <v>0</v>
      </c>
      <c r="E13" s="169">
        <f>+'9'!F42</f>
        <v>0</v>
      </c>
    </row>
    <row r="14" spans="1:7" x14ac:dyDescent="0.35">
      <c r="A14" s="15" t="s">
        <v>21</v>
      </c>
      <c r="B14" s="16" t="s">
        <v>9</v>
      </c>
      <c r="C14" s="16">
        <v>11</v>
      </c>
      <c r="D14" s="169">
        <f>+'9'!E51</f>
        <v>100000</v>
      </c>
      <c r="E14" s="169">
        <f>+'9'!F51</f>
        <v>100000</v>
      </c>
    </row>
    <row r="15" spans="1:7" ht="34.799999999999997" x14ac:dyDescent="0.35">
      <c r="A15" s="13" t="s">
        <v>83</v>
      </c>
      <c r="B15" s="16" t="s">
        <v>9</v>
      </c>
      <c r="C15" s="16" t="s">
        <v>82</v>
      </c>
      <c r="D15" s="169">
        <f>+'9'!E58</f>
        <v>0</v>
      </c>
      <c r="E15" s="169">
        <f>+'9'!F58</f>
        <v>0</v>
      </c>
    </row>
    <row r="16" spans="1:7" x14ac:dyDescent="0.35">
      <c r="A16" s="13" t="s">
        <v>10</v>
      </c>
      <c r="B16" s="18" t="s">
        <v>11</v>
      </c>
      <c r="C16" s="18" t="s">
        <v>22</v>
      </c>
      <c r="D16" s="168">
        <f>+'9'!E74</f>
        <v>454900</v>
      </c>
      <c r="E16" s="168">
        <f>+'9'!F74</f>
        <v>471800</v>
      </c>
    </row>
    <row r="17" spans="1:5" ht="34.799999999999997" x14ac:dyDescent="0.35">
      <c r="A17" s="13" t="s">
        <v>67</v>
      </c>
      <c r="B17" s="18" t="s">
        <v>22</v>
      </c>
      <c r="C17" s="18">
        <v>10</v>
      </c>
      <c r="D17" s="168">
        <f>+'9'!E86</f>
        <v>0</v>
      </c>
      <c r="E17" s="168">
        <f>+'9'!F86</f>
        <v>0</v>
      </c>
    </row>
    <row r="18" spans="1:5" x14ac:dyDescent="0.35">
      <c r="A18" s="19" t="s">
        <v>68</v>
      </c>
      <c r="B18" s="18" t="s">
        <v>19</v>
      </c>
      <c r="C18" s="18" t="s">
        <v>57</v>
      </c>
      <c r="D18" s="168">
        <f>+'9'!E97</f>
        <v>50257390</v>
      </c>
      <c r="E18" s="168">
        <f>+'9'!F97</f>
        <v>50831170</v>
      </c>
    </row>
    <row r="19" spans="1:5" ht="34.799999999999997" x14ac:dyDescent="0.35">
      <c r="A19" s="20" t="s">
        <v>43</v>
      </c>
      <c r="B19" s="18" t="s">
        <v>19</v>
      </c>
      <c r="C19" s="18">
        <v>12</v>
      </c>
      <c r="D19" s="168">
        <f>+'9'!E118</f>
        <v>0</v>
      </c>
      <c r="E19" s="168">
        <f>+'9'!F118</f>
        <v>0</v>
      </c>
    </row>
    <row r="20" spans="1:5" ht="34.799999999999997" x14ac:dyDescent="0.35">
      <c r="A20" s="13" t="s">
        <v>36</v>
      </c>
      <c r="B20" s="14" t="s">
        <v>12</v>
      </c>
      <c r="C20" s="14" t="s">
        <v>17</v>
      </c>
      <c r="D20" s="168">
        <f>SUM(D21:D22)</f>
        <v>1392500</v>
      </c>
      <c r="E20" s="168">
        <f>SUM(E21:E22)</f>
        <v>1392500</v>
      </c>
    </row>
    <row r="21" spans="1:5" x14ac:dyDescent="0.35">
      <c r="A21" s="15" t="s">
        <v>30</v>
      </c>
      <c r="B21" s="16" t="s">
        <v>12</v>
      </c>
      <c r="C21" s="16" t="s">
        <v>9</v>
      </c>
      <c r="D21" s="169">
        <f>+'9'!E127</f>
        <v>0</v>
      </c>
      <c r="E21" s="169">
        <f>+'9'!F127</f>
        <v>0</v>
      </c>
    </row>
    <row r="22" spans="1:5" x14ac:dyDescent="0.35">
      <c r="A22" s="15" t="s">
        <v>28</v>
      </c>
      <c r="B22" s="16" t="s">
        <v>12</v>
      </c>
      <c r="C22" s="16" t="s">
        <v>22</v>
      </c>
      <c r="D22" s="169">
        <f>+'9'!E133</f>
        <v>1392500</v>
      </c>
      <c r="E22" s="169">
        <f>+'9'!F133</f>
        <v>1392500</v>
      </c>
    </row>
    <row r="23" spans="1:5" ht="36" x14ac:dyDescent="0.35">
      <c r="A23" s="15" t="s">
        <v>365</v>
      </c>
      <c r="B23" s="16" t="s">
        <v>12</v>
      </c>
      <c r="C23" s="16" t="s">
        <v>22</v>
      </c>
      <c r="D23" s="169">
        <f>+'9'!E156</f>
        <v>1392500</v>
      </c>
      <c r="E23" s="169">
        <f>+'9'!F156</f>
        <v>1392500</v>
      </c>
    </row>
    <row r="24" spans="1:5" ht="52.2" x14ac:dyDescent="0.35">
      <c r="A24" s="13" t="s">
        <v>173</v>
      </c>
      <c r="B24" s="14" t="s">
        <v>27</v>
      </c>
      <c r="C24" s="14" t="s">
        <v>12</v>
      </c>
      <c r="D24" s="168">
        <f>+'9'!E157</f>
        <v>0</v>
      </c>
      <c r="E24" s="168">
        <f>+'9'!F157</f>
        <v>0</v>
      </c>
    </row>
    <row r="25" spans="1:5" x14ac:dyDescent="0.35">
      <c r="A25" s="13" t="s">
        <v>41</v>
      </c>
      <c r="B25" s="14" t="s">
        <v>13</v>
      </c>
      <c r="C25" s="14" t="s">
        <v>9</v>
      </c>
      <c r="D25" s="168">
        <f>+'9'!E170</f>
        <v>4929500</v>
      </c>
      <c r="E25" s="168">
        <f>+'9'!F170</f>
        <v>4929500</v>
      </c>
    </row>
    <row r="26" spans="1:5" x14ac:dyDescent="0.35">
      <c r="A26" s="21" t="s">
        <v>81</v>
      </c>
      <c r="B26" s="14" t="s">
        <v>66</v>
      </c>
      <c r="C26" s="14" t="s">
        <v>9</v>
      </c>
      <c r="D26" s="168">
        <f>+'9'!E189</f>
        <v>0</v>
      </c>
      <c r="E26" s="168">
        <f>+'9'!F189</f>
        <v>0</v>
      </c>
    </row>
    <row r="27" spans="1:5" ht="34.799999999999997" x14ac:dyDescent="0.35">
      <c r="A27" s="13" t="s">
        <v>258</v>
      </c>
      <c r="B27" s="14" t="s">
        <v>82</v>
      </c>
      <c r="C27" s="14" t="s">
        <v>9</v>
      </c>
      <c r="D27" s="168">
        <f>+'9'!E197</f>
        <v>5000</v>
      </c>
      <c r="E27" s="168">
        <f>+'9'!F197</f>
        <v>5000</v>
      </c>
    </row>
    <row r="28" spans="1:5" ht="34.799999999999997" x14ac:dyDescent="0.35">
      <c r="A28" s="13" t="s">
        <v>62</v>
      </c>
      <c r="B28" s="14">
        <v>14</v>
      </c>
      <c r="C28" s="14" t="s">
        <v>22</v>
      </c>
      <c r="D28" s="168">
        <f>+'9'!E205</f>
        <v>0</v>
      </c>
      <c r="E28" s="168">
        <f>+'9'!F205</f>
        <v>0</v>
      </c>
    </row>
    <row r="29" spans="1:5" x14ac:dyDescent="0.35">
      <c r="A29" s="22" t="s">
        <v>58</v>
      </c>
      <c r="B29" s="23"/>
      <c r="C29" s="23"/>
      <c r="D29" s="170">
        <f>+D10+D16+D17+D18+D19+D20+D24+D25+D26+D27+D28</f>
        <v>73313685.170000002</v>
      </c>
      <c r="E29" s="170">
        <f>+E10+E16+E17+E18+E19+E20+E24+E25+E26+E27+E28</f>
        <v>73904365.170000002</v>
      </c>
    </row>
  </sheetData>
  <mergeCells count="3">
    <mergeCell ref="A7:C7"/>
    <mergeCell ref="A4:E6"/>
    <mergeCell ref="A2:E2"/>
  </mergeCells>
  <pageMargins left="0.7" right="0.7" top="0.75" bottom="0.75" header="0.3" footer="0.3"/>
  <pageSetup paperSize="9" scale="67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222"/>
  <sheetViews>
    <sheetView zoomScale="60" zoomScaleNormal="60" workbookViewId="0">
      <pane ySplit="7" topLeftCell="A201" activePane="bottomLeft" state="frozen"/>
      <selection activeCell="G56" sqref="G56"/>
      <selection pane="bottomLeft" activeCell="A2" sqref="A2:E2"/>
    </sheetView>
  </sheetViews>
  <sheetFormatPr defaultColWidth="9.109375" defaultRowHeight="18" x14ac:dyDescent="0.35"/>
  <cols>
    <col min="1" max="1" width="105.109375" style="7" customWidth="1"/>
    <col min="2" max="2" width="13.33203125" style="1" customWidth="1"/>
    <col min="3" max="3" width="20.77734375" style="1" customWidth="1"/>
    <col min="4" max="4" width="12.44140625" style="1" customWidth="1"/>
    <col min="5" max="5" width="25.44140625" style="7" customWidth="1"/>
    <col min="6" max="6" width="9.109375" style="82" customWidth="1"/>
    <col min="7" max="16384" width="9.109375" style="7"/>
  </cols>
  <sheetData>
    <row r="1" spans="1:5" x14ac:dyDescent="0.35">
      <c r="D1" s="58"/>
      <c r="E1" s="27" t="s">
        <v>251</v>
      </c>
    </row>
    <row r="2" spans="1:5" ht="37.200000000000003" customHeight="1" x14ac:dyDescent="0.35">
      <c r="A2" s="218" t="s">
        <v>509</v>
      </c>
      <c r="B2" s="218"/>
      <c r="C2" s="218"/>
      <c r="D2" s="218"/>
      <c r="E2" s="218"/>
    </row>
    <row r="3" spans="1:5" x14ac:dyDescent="0.35">
      <c r="E3" s="27"/>
    </row>
    <row r="4" spans="1:5" ht="37.200000000000003" customHeight="1" x14ac:dyDescent="0.35">
      <c r="A4" s="231" t="s">
        <v>464</v>
      </c>
      <c r="B4" s="231"/>
      <c r="C4" s="231"/>
      <c r="D4" s="231"/>
      <c r="E4" s="231"/>
    </row>
    <row r="5" spans="1:5" ht="18.600000000000001" thickBot="1" x14ac:dyDescent="0.4">
      <c r="A5" s="9"/>
      <c r="B5" s="56"/>
      <c r="E5" s="188" t="s">
        <v>453</v>
      </c>
    </row>
    <row r="6" spans="1:5" ht="18.600000000000001" thickBot="1" x14ac:dyDescent="0.4">
      <c r="A6" s="79" t="s">
        <v>0</v>
      </c>
      <c r="B6" s="80" t="s">
        <v>265</v>
      </c>
      <c r="C6" s="80" t="s">
        <v>119</v>
      </c>
      <c r="D6" s="80" t="s">
        <v>118</v>
      </c>
      <c r="E6" s="81" t="s">
        <v>220</v>
      </c>
    </row>
    <row r="7" spans="1:5" x14ac:dyDescent="0.35">
      <c r="A7" s="138" t="s">
        <v>14</v>
      </c>
      <c r="B7" s="171"/>
      <c r="C7" s="139"/>
      <c r="D7" s="139"/>
      <c r="E7" s="172">
        <f>+E8+E74+E86+E96+E126+E161+E174+E199+E207+E215</f>
        <v>94635530.579999998</v>
      </c>
    </row>
    <row r="8" spans="1:5" x14ac:dyDescent="0.35">
      <c r="A8" s="37" t="s">
        <v>15</v>
      </c>
      <c r="B8" s="38" t="s">
        <v>263</v>
      </c>
      <c r="C8" s="38"/>
      <c r="D8" s="38"/>
      <c r="E8" s="163">
        <f t="shared" ref="E8" si="0">E9+E18+E51+E58+E42</f>
        <v>19211385.919999998</v>
      </c>
    </row>
    <row r="9" spans="1:5" ht="34.799999999999997" x14ac:dyDescent="0.35">
      <c r="A9" s="39" t="s">
        <v>338</v>
      </c>
      <c r="B9" s="38" t="s">
        <v>264</v>
      </c>
      <c r="C9" s="38"/>
      <c r="D9" s="38"/>
      <c r="E9" s="163">
        <f t="shared" ref="E9:E11" si="1">E10</f>
        <v>2614088.2999999998</v>
      </c>
    </row>
    <row r="10" spans="1:5" x14ac:dyDescent="0.35">
      <c r="A10" s="40" t="s">
        <v>266</v>
      </c>
      <c r="B10" s="41" t="s">
        <v>264</v>
      </c>
      <c r="C10" s="41" t="s">
        <v>267</v>
      </c>
      <c r="D10" s="41"/>
      <c r="E10" s="163">
        <f t="shared" si="1"/>
        <v>2614088.2999999998</v>
      </c>
    </row>
    <row r="11" spans="1:5" ht="36" x14ac:dyDescent="0.35">
      <c r="A11" s="42" t="s">
        <v>268</v>
      </c>
      <c r="B11" s="43" t="s">
        <v>264</v>
      </c>
      <c r="C11" s="43" t="s">
        <v>269</v>
      </c>
      <c r="D11" s="43"/>
      <c r="E11" s="164">
        <f t="shared" si="1"/>
        <v>2614088.2999999998</v>
      </c>
    </row>
    <row r="12" spans="1:5" ht="36" x14ac:dyDescent="0.35">
      <c r="A12" s="44" t="s">
        <v>260</v>
      </c>
      <c r="B12" s="45" t="s">
        <v>264</v>
      </c>
      <c r="C12" s="45" t="s">
        <v>270</v>
      </c>
      <c r="D12" s="45"/>
      <c r="E12" s="164">
        <f t="shared" ref="E12" si="2">E14</f>
        <v>2614088.2999999998</v>
      </c>
    </row>
    <row r="13" spans="1:5" x14ac:dyDescent="0.35">
      <c r="A13" s="44" t="s">
        <v>271</v>
      </c>
      <c r="B13" s="45" t="s">
        <v>264</v>
      </c>
      <c r="C13" s="45" t="s">
        <v>272</v>
      </c>
      <c r="D13" s="45"/>
      <c r="E13" s="164">
        <f t="shared" ref="E13:E14" si="3">E14</f>
        <v>2614088.2999999998</v>
      </c>
    </row>
    <row r="14" spans="1:5" ht="54" x14ac:dyDescent="0.35">
      <c r="A14" s="44" t="s">
        <v>164</v>
      </c>
      <c r="B14" s="45" t="s">
        <v>264</v>
      </c>
      <c r="C14" s="45" t="s">
        <v>272</v>
      </c>
      <c r="D14" s="45" t="s">
        <v>126</v>
      </c>
      <c r="E14" s="164">
        <f t="shared" si="3"/>
        <v>2614088.2999999998</v>
      </c>
    </row>
    <row r="15" spans="1:5" x14ac:dyDescent="0.35">
      <c r="A15" s="44" t="s">
        <v>165</v>
      </c>
      <c r="B15" s="45" t="s">
        <v>264</v>
      </c>
      <c r="C15" s="45" t="s">
        <v>272</v>
      </c>
      <c r="D15" s="45" t="s">
        <v>101</v>
      </c>
      <c r="E15" s="164">
        <f t="shared" ref="E15" si="4">E16+E17</f>
        <v>2614088.2999999998</v>
      </c>
    </row>
    <row r="16" spans="1:5" x14ac:dyDescent="0.35">
      <c r="A16" s="44" t="s">
        <v>166</v>
      </c>
      <c r="B16" s="45" t="s">
        <v>264</v>
      </c>
      <c r="C16" s="45" t="s">
        <v>272</v>
      </c>
      <c r="D16" s="45" t="s">
        <v>72</v>
      </c>
      <c r="E16" s="164">
        <v>2024413</v>
      </c>
    </row>
    <row r="17" spans="1:5" ht="36" x14ac:dyDescent="0.35">
      <c r="A17" s="44" t="s">
        <v>167</v>
      </c>
      <c r="B17" s="45" t="s">
        <v>264</v>
      </c>
      <c r="C17" s="45" t="s">
        <v>272</v>
      </c>
      <c r="D17" s="45" t="s">
        <v>120</v>
      </c>
      <c r="E17" s="164">
        <v>589675.30000000005</v>
      </c>
    </row>
    <row r="18" spans="1:5" ht="52.2" x14ac:dyDescent="0.35">
      <c r="A18" s="39" t="s">
        <v>38</v>
      </c>
      <c r="B18" s="38" t="s">
        <v>273</v>
      </c>
      <c r="C18" s="38"/>
      <c r="D18" s="38"/>
      <c r="E18" s="163">
        <f t="shared" ref="E18" si="5">+E19</f>
        <v>15785683.619999999</v>
      </c>
    </row>
    <row r="19" spans="1:5" x14ac:dyDescent="0.35">
      <c r="A19" s="40" t="s">
        <v>266</v>
      </c>
      <c r="B19" s="41" t="s">
        <v>273</v>
      </c>
      <c r="C19" s="41" t="s">
        <v>267</v>
      </c>
      <c r="D19" s="41"/>
      <c r="E19" s="165">
        <f t="shared" ref="E19" si="6">E20+E37</f>
        <v>15785683.619999999</v>
      </c>
    </row>
    <row r="20" spans="1:5" ht="36" x14ac:dyDescent="0.35">
      <c r="A20" s="42" t="s">
        <v>268</v>
      </c>
      <c r="B20" s="43" t="s">
        <v>273</v>
      </c>
      <c r="C20" s="43" t="s">
        <v>269</v>
      </c>
      <c r="D20" s="43"/>
      <c r="E20" s="166">
        <f t="shared" ref="E20:E21" si="7">E21</f>
        <v>15784983.619999999</v>
      </c>
    </row>
    <row r="21" spans="1:5" ht="36" x14ac:dyDescent="0.35">
      <c r="A21" s="44" t="s">
        <v>260</v>
      </c>
      <c r="B21" s="45" t="s">
        <v>273</v>
      </c>
      <c r="C21" s="45" t="s">
        <v>270</v>
      </c>
      <c r="D21" s="45"/>
      <c r="E21" s="166">
        <f t="shared" si="7"/>
        <v>15784983.619999999</v>
      </c>
    </row>
    <row r="22" spans="1:5" x14ac:dyDescent="0.35">
      <c r="A22" s="44" t="s">
        <v>271</v>
      </c>
      <c r="B22" s="45" t="s">
        <v>273</v>
      </c>
      <c r="C22" s="45" t="s">
        <v>272</v>
      </c>
      <c r="D22" s="45"/>
      <c r="E22" s="164">
        <f t="shared" ref="E22" si="8">E23+E28+E33</f>
        <v>15784983.619999999</v>
      </c>
    </row>
    <row r="23" spans="1:5" ht="54" x14ac:dyDescent="0.35">
      <c r="A23" s="44" t="s">
        <v>164</v>
      </c>
      <c r="B23" s="45" t="s">
        <v>273</v>
      </c>
      <c r="C23" s="45" t="s">
        <v>272</v>
      </c>
      <c r="D23" s="45" t="s">
        <v>126</v>
      </c>
      <c r="E23" s="164">
        <f t="shared" ref="E23" si="9">E24</f>
        <v>13811797.449999999</v>
      </c>
    </row>
    <row r="24" spans="1:5" x14ac:dyDescent="0.35">
      <c r="A24" s="44" t="s">
        <v>165</v>
      </c>
      <c r="B24" s="45" t="s">
        <v>273</v>
      </c>
      <c r="C24" s="45" t="s">
        <v>272</v>
      </c>
      <c r="D24" s="45" t="s">
        <v>101</v>
      </c>
      <c r="E24" s="164">
        <f t="shared" ref="E24" si="10">E25+E26+E27</f>
        <v>13811797.449999999</v>
      </c>
    </row>
    <row r="25" spans="1:5" x14ac:dyDescent="0.35">
      <c r="A25" s="44" t="s">
        <v>166</v>
      </c>
      <c r="B25" s="45" t="s">
        <v>273</v>
      </c>
      <c r="C25" s="45" t="s">
        <v>272</v>
      </c>
      <c r="D25" s="45" t="s">
        <v>72</v>
      </c>
      <c r="E25" s="164">
        <v>10608139.359999999</v>
      </c>
    </row>
    <row r="26" spans="1:5" ht="36" x14ac:dyDescent="0.35">
      <c r="A26" s="44" t="s">
        <v>336</v>
      </c>
      <c r="B26" s="45" t="s">
        <v>273</v>
      </c>
      <c r="C26" s="45" t="s">
        <v>272</v>
      </c>
      <c r="D26" s="45" t="s">
        <v>142</v>
      </c>
      <c r="E26" s="164">
        <v>0</v>
      </c>
    </row>
    <row r="27" spans="1:5" ht="36" x14ac:dyDescent="0.35">
      <c r="A27" s="44" t="s">
        <v>167</v>
      </c>
      <c r="B27" s="45" t="s">
        <v>273</v>
      </c>
      <c r="C27" s="45" t="s">
        <v>272</v>
      </c>
      <c r="D27" s="45" t="s">
        <v>120</v>
      </c>
      <c r="E27" s="164">
        <v>3203658.09</v>
      </c>
    </row>
    <row r="28" spans="1:5" x14ac:dyDescent="0.35">
      <c r="A28" s="44" t="s">
        <v>168</v>
      </c>
      <c r="B28" s="45" t="s">
        <v>273</v>
      </c>
      <c r="C28" s="45" t="s">
        <v>272</v>
      </c>
      <c r="D28" s="45" t="s">
        <v>18</v>
      </c>
      <c r="E28" s="164">
        <f t="shared" ref="E28" si="11">E29</f>
        <v>1768881.1700000002</v>
      </c>
    </row>
    <row r="29" spans="1:5" ht="36" x14ac:dyDescent="0.35">
      <c r="A29" s="44" t="s">
        <v>169</v>
      </c>
      <c r="B29" s="45" t="s">
        <v>273</v>
      </c>
      <c r="C29" s="45" t="s">
        <v>272</v>
      </c>
      <c r="D29" s="45" t="s">
        <v>127</v>
      </c>
      <c r="E29" s="164">
        <f t="shared" ref="E29" si="12">E31+E30+E32</f>
        <v>1768881.1700000002</v>
      </c>
    </row>
    <row r="30" spans="1:5" x14ac:dyDescent="0.35">
      <c r="A30" s="44" t="s">
        <v>337</v>
      </c>
      <c r="B30" s="45" t="s">
        <v>273</v>
      </c>
      <c r="C30" s="45" t="s">
        <v>272</v>
      </c>
      <c r="D30" s="45" t="s">
        <v>76</v>
      </c>
      <c r="E30" s="164">
        <v>750915.55</v>
      </c>
    </row>
    <row r="31" spans="1:5" x14ac:dyDescent="0.35">
      <c r="A31" s="44" t="s">
        <v>170</v>
      </c>
      <c r="B31" s="45" t="s">
        <v>273</v>
      </c>
      <c r="C31" s="45" t="s">
        <v>272</v>
      </c>
      <c r="D31" s="45" t="s">
        <v>69</v>
      </c>
      <c r="E31" s="164">
        <v>724820.86</v>
      </c>
    </row>
    <row r="32" spans="1:5" x14ac:dyDescent="0.35">
      <c r="A32" s="44" t="s">
        <v>364</v>
      </c>
      <c r="B32" s="45" t="s">
        <v>273</v>
      </c>
      <c r="C32" s="45" t="s">
        <v>272</v>
      </c>
      <c r="D32" s="45" t="s">
        <v>363</v>
      </c>
      <c r="E32" s="164">
        <v>293144.76</v>
      </c>
    </row>
    <row r="33" spans="1:5" x14ac:dyDescent="0.35">
      <c r="A33" s="44" t="s">
        <v>147</v>
      </c>
      <c r="B33" s="45" t="s">
        <v>273</v>
      </c>
      <c r="C33" s="45" t="s">
        <v>272</v>
      </c>
      <c r="D33" s="45" t="s">
        <v>128</v>
      </c>
      <c r="E33" s="164">
        <f t="shared" ref="E33" si="13">+E34</f>
        <v>204305</v>
      </c>
    </row>
    <row r="34" spans="1:5" x14ac:dyDescent="0.35">
      <c r="A34" s="44" t="s">
        <v>130</v>
      </c>
      <c r="B34" s="45" t="s">
        <v>273</v>
      </c>
      <c r="C34" s="45" t="s">
        <v>272</v>
      </c>
      <c r="D34" s="45" t="s">
        <v>78</v>
      </c>
      <c r="E34" s="164">
        <f t="shared" ref="E34" si="14">E35+E36</f>
        <v>204305</v>
      </c>
    </row>
    <row r="35" spans="1:5" x14ac:dyDescent="0.35">
      <c r="A35" s="44" t="s">
        <v>146</v>
      </c>
      <c r="B35" s="45" t="s">
        <v>273</v>
      </c>
      <c r="C35" s="45" t="s">
        <v>272</v>
      </c>
      <c r="D35" s="45" t="s">
        <v>77</v>
      </c>
      <c r="E35" s="164">
        <v>4305</v>
      </c>
    </row>
    <row r="36" spans="1:5" x14ac:dyDescent="0.35">
      <c r="A36" s="44" t="s">
        <v>134</v>
      </c>
      <c r="B36" s="45" t="s">
        <v>273</v>
      </c>
      <c r="C36" s="45" t="s">
        <v>272</v>
      </c>
      <c r="D36" s="45" t="s">
        <v>133</v>
      </c>
      <c r="E36" s="164">
        <v>200000</v>
      </c>
    </row>
    <row r="37" spans="1:5" ht="36" x14ac:dyDescent="0.35">
      <c r="A37" s="42" t="s">
        <v>275</v>
      </c>
      <c r="B37" s="45" t="s">
        <v>273</v>
      </c>
      <c r="C37" s="43" t="s">
        <v>276</v>
      </c>
      <c r="D37" s="43" t="s">
        <v>16</v>
      </c>
      <c r="E37" s="166">
        <f t="shared" ref="E37:E40" si="15">E38</f>
        <v>700</v>
      </c>
    </row>
    <row r="38" spans="1:5" ht="72" x14ac:dyDescent="0.35">
      <c r="A38" s="44" t="s">
        <v>277</v>
      </c>
      <c r="B38" s="45" t="s">
        <v>273</v>
      </c>
      <c r="C38" s="45" t="s">
        <v>278</v>
      </c>
      <c r="D38" s="45"/>
      <c r="E38" s="164">
        <f t="shared" si="15"/>
        <v>700</v>
      </c>
    </row>
    <row r="39" spans="1:5" x14ac:dyDescent="0.35">
      <c r="A39" s="44" t="s">
        <v>168</v>
      </c>
      <c r="B39" s="45" t="s">
        <v>273</v>
      </c>
      <c r="C39" s="45" t="s">
        <v>278</v>
      </c>
      <c r="D39" s="45" t="s">
        <v>18</v>
      </c>
      <c r="E39" s="164">
        <f t="shared" si="15"/>
        <v>700</v>
      </c>
    </row>
    <row r="40" spans="1:5" ht="36" x14ac:dyDescent="0.35">
      <c r="A40" s="44" t="s">
        <v>169</v>
      </c>
      <c r="B40" s="45" t="s">
        <v>273</v>
      </c>
      <c r="C40" s="45" t="s">
        <v>278</v>
      </c>
      <c r="D40" s="45" t="s">
        <v>127</v>
      </c>
      <c r="E40" s="164">
        <f t="shared" si="15"/>
        <v>700</v>
      </c>
    </row>
    <row r="41" spans="1:5" x14ac:dyDescent="0.35">
      <c r="A41" s="44" t="s">
        <v>170</v>
      </c>
      <c r="B41" s="45" t="s">
        <v>273</v>
      </c>
      <c r="C41" s="45" t="s">
        <v>278</v>
      </c>
      <c r="D41" s="45" t="s">
        <v>69</v>
      </c>
      <c r="E41" s="164">
        <v>700</v>
      </c>
    </row>
    <row r="42" spans="1:5" hidden="1" x14ac:dyDescent="0.35">
      <c r="A42" s="39" t="s">
        <v>26</v>
      </c>
      <c r="B42" s="38" t="s">
        <v>279</v>
      </c>
      <c r="C42" s="38"/>
      <c r="D42" s="49"/>
      <c r="E42" s="163">
        <f>+E43</f>
        <v>0</v>
      </c>
    </row>
    <row r="43" spans="1:5" hidden="1" x14ac:dyDescent="0.35">
      <c r="A43" s="42" t="s">
        <v>266</v>
      </c>
      <c r="B43" s="43" t="s">
        <v>279</v>
      </c>
      <c r="C43" s="43" t="s">
        <v>267</v>
      </c>
      <c r="D43" s="48"/>
      <c r="E43" s="164">
        <f>+E44</f>
        <v>0</v>
      </c>
    </row>
    <row r="44" spans="1:5" ht="36" hidden="1" x14ac:dyDescent="0.35">
      <c r="A44" s="42" t="s">
        <v>268</v>
      </c>
      <c r="B44" s="43" t="s">
        <v>279</v>
      </c>
      <c r="C44" s="43" t="s">
        <v>269</v>
      </c>
      <c r="D44" s="48"/>
      <c r="E44" s="164">
        <f>+E45</f>
        <v>0</v>
      </c>
    </row>
    <row r="45" spans="1:5" ht="36" hidden="1" x14ac:dyDescent="0.35">
      <c r="A45" s="44" t="s">
        <v>260</v>
      </c>
      <c r="B45" s="45" t="s">
        <v>279</v>
      </c>
      <c r="C45" s="45" t="s">
        <v>270</v>
      </c>
      <c r="D45" s="48"/>
      <c r="E45" s="164">
        <f>+E46</f>
        <v>0</v>
      </c>
    </row>
    <row r="46" spans="1:5" hidden="1" x14ac:dyDescent="0.35">
      <c r="A46" s="50" t="s">
        <v>280</v>
      </c>
      <c r="B46" s="45" t="s">
        <v>279</v>
      </c>
      <c r="C46" s="57" t="s">
        <v>281</v>
      </c>
      <c r="D46" s="45" t="s">
        <v>16</v>
      </c>
      <c r="E46" s="164">
        <f>+E47+E49</f>
        <v>0</v>
      </c>
    </row>
    <row r="47" spans="1:5" hidden="1" x14ac:dyDescent="0.35">
      <c r="A47" s="50" t="s">
        <v>147</v>
      </c>
      <c r="B47" s="45" t="s">
        <v>279</v>
      </c>
      <c r="C47" s="57" t="s">
        <v>281</v>
      </c>
      <c r="D47" s="45" t="s">
        <v>128</v>
      </c>
      <c r="E47" s="167">
        <f t="shared" ref="E47" si="16">E48</f>
        <v>0</v>
      </c>
    </row>
    <row r="48" spans="1:5" hidden="1" x14ac:dyDescent="0.35">
      <c r="A48" s="50" t="s">
        <v>148</v>
      </c>
      <c r="B48" s="45" t="s">
        <v>279</v>
      </c>
      <c r="C48" s="57" t="s">
        <v>281</v>
      </c>
      <c r="D48" s="45" t="s">
        <v>149</v>
      </c>
      <c r="E48" s="164">
        <v>0</v>
      </c>
    </row>
    <row r="49" spans="1:5" ht="36" hidden="1" x14ac:dyDescent="0.35">
      <c r="A49" s="52" t="s">
        <v>169</v>
      </c>
      <c r="B49" s="45" t="s">
        <v>279</v>
      </c>
      <c r="C49" s="57" t="s">
        <v>281</v>
      </c>
      <c r="D49" s="45" t="s">
        <v>127</v>
      </c>
      <c r="E49" s="164">
        <f t="shared" ref="E49" si="17">E50</f>
        <v>0</v>
      </c>
    </row>
    <row r="50" spans="1:5" hidden="1" x14ac:dyDescent="0.35">
      <c r="A50" s="52" t="s">
        <v>170</v>
      </c>
      <c r="B50" s="45" t="s">
        <v>279</v>
      </c>
      <c r="C50" s="57" t="s">
        <v>281</v>
      </c>
      <c r="D50" s="45" t="s">
        <v>69</v>
      </c>
      <c r="E50" s="164">
        <v>0</v>
      </c>
    </row>
    <row r="51" spans="1:5" x14ac:dyDescent="0.35">
      <c r="A51" s="39" t="s">
        <v>21</v>
      </c>
      <c r="B51" s="38" t="s">
        <v>282</v>
      </c>
      <c r="C51" s="38"/>
      <c r="D51" s="38"/>
      <c r="E51" s="163">
        <f t="shared" ref="E51:E56" si="18">E52</f>
        <v>100000</v>
      </c>
    </row>
    <row r="52" spans="1:5" x14ac:dyDescent="0.35">
      <c r="A52" s="40" t="s">
        <v>266</v>
      </c>
      <c r="B52" s="41" t="s">
        <v>282</v>
      </c>
      <c r="C52" s="41" t="s">
        <v>267</v>
      </c>
      <c r="D52" s="41"/>
      <c r="E52" s="165">
        <f t="shared" si="18"/>
        <v>100000</v>
      </c>
    </row>
    <row r="53" spans="1:5" ht="36" x14ac:dyDescent="0.35">
      <c r="A53" s="42" t="s">
        <v>268</v>
      </c>
      <c r="B53" s="43" t="s">
        <v>282</v>
      </c>
      <c r="C53" s="43" t="s">
        <v>269</v>
      </c>
      <c r="D53" s="43"/>
      <c r="E53" s="164">
        <f t="shared" si="18"/>
        <v>100000</v>
      </c>
    </row>
    <row r="54" spans="1:5" ht="36" x14ac:dyDescent="0.35">
      <c r="A54" s="44" t="s">
        <v>260</v>
      </c>
      <c r="B54" s="45" t="s">
        <v>282</v>
      </c>
      <c r="C54" s="45" t="s">
        <v>270</v>
      </c>
      <c r="D54" s="45"/>
      <c r="E54" s="164">
        <f t="shared" si="18"/>
        <v>100000</v>
      </c>
    </row>
    <row r="55" spans="1:5" x14ac:dyDescent="0.35">
      <c r="A55" s="44" t="s">
        <v>283</v>
      </c>
      <c r="B55" s="45" t="s">
        <v>282</v>
      </c>
      <c r="C55" s="45" t="s">
        <v>284</v>
      </c>
      <c r="D55" s="45" t="s">
        <v>16</v>
      </c>
      <c r="E55" s="164">
        <f>+E56</f>
        <v>100000</v>
      </c>
    </row>
    <row r="56" spans="1:5" x14ac:dyDescent="0.35">
      <c r="A56" s="44" t="s">
        <v>147</v>
      </c>
      <c r="B56" s="45" t="s">
        <v>282</v>
      </c>
      <c r="C56" s="45" t="s">
        <v>284</v>
      </c>
      <c r="D56" s="45" t="s">
        <v>128</v>
      </c>
      <c r="E56" s="164">
        <f t="shared" si="18"/>
        <v>100000</v>
      </c>
    </row>
    <row r="57" spans="1:5" x14ac:dyDescent="0.35">
      <c r="A57" s="44" t="s">
        <v>171</v>
      </c>
      <c r="B57" s="45" t="s">
        <v>282</v>
      </c>
      <c r="C57" s="45" t="s">
        <v>284</v>
      </c>
      <c r="D57" s="45" t="s">
        <v>70</v>
      </c>
      <c r="E57" s="164">
        <v>100000</v>
      </c>
    </row>
    <row r="58" spans="1:5" x14ac:dyDescent="0.35">
      <c r="A58" s="39" t="s">
        <v>339</v>
      </c>
      <c r="B58" s="38" t="s">
        <v>285</v>
      </c>
      <c r="C58" s="38"/>
      <c r="D58" s="38"/>
      <c r="E58" s="163">
        <f t="shared" ref="E58" si="19">E59</f>
        <v>711614</v>
      </c>
    </row>
    <row r="59" spans="1:5" x14ac:dyDescent="0.35">
      <c r="A59" s="51" t="s">
        <v>266</v>
      </c>
      <c r="B59" s="41" t="s">
        <v>285</v>
      </c>
      <c r="C59" s="41" t="s">
        <v>267</v>
      </c>
      <c r="D59" s="41"/>
      <c r="E59" s="165">
        <f t="shared" ref="E59:E61" si="20">E60</f>
        <v>711614</v>
      </c>
    </row>
    <row r="60" spans="1:5" ht="36" x14ac:dyDescent="0.35">
      <c r="A60" s="52" t="s">
        <v>268</v>
      </c>
      <c r="B60" s="45" t="s">
        <v>285</v>
      </c>
      <c r="C60" s="45" t="s">
        <v>269</v>
      </c>
      <c r="D60" s="45"/>
      <c r="E60" s="164">
        <f t="shared" si="20"/>
        <v>711614</v>
      </c>
    </row>
    <row r="61" spans="1:5" ht="36" x14ac:dyDescent="0.35">
      <c r="A61" s="52" t="s">
        <v>260</v>
      </c>
      <c r="B61" s="45" t="s">
        <v>285</v>
      </c>
      <c r="C61" s="45" t="s">
        <v>270</v>
      </c>
      <c r="D61" s="45"/>
      <c r="E61" s="164">
        <f t="shared" si="20"/>
        <v>711614</v>
      </c>
    </row>
    <row r="62" spans="1:5" x14ac:dyDescent="0.35">
      <c r="A62" s="44" t="s">
        <v>339</v>
      </c>
      <c r="B62" s="45" t="s">
        <v>285</v>
      </c>
      <c r="C62" s="45" t="s">
        <v>340</v>
      </c>
      <c r="D62" s="45" t="s">
        <v>16</v>
      </c>
      <c r="E62" s="164">
        <f>+E63+E67+E70</f>
        <v>711614</v>
      </c>
    </row>
    <row r="63" spans="1:5" x14ac:dyDescent="0.35">
      <c r="A63" s="52" t="s">
        <v>168</v>
      </c>
      <c r="B63" s="45" t="s">
        <v>285</v>
      </c>
      <c r="C63" s="45" t="s">
        <v>340</v>
      </c>
      <c r="D63" s="45" t="s">
        <v>18</v>
      </c>
      <c r="E63" s="164">
        <f t="shared" ref="E63" si="21">E64</f>
        <v>621614</v>
      </c>
    </row>
    <row r="64" spans="1:5" ht="36" x14ac:dyDescent="0.35">
      <c r="A64" s="52" t="s">
        <v>169</v>
      </c>
      <c r="B64" s="45" t="s">
        <v>285</v>
      </c>
      <c r="C64" s="45" t="s">
        <v>340</v>
      </c>
      <c r="D64" s="45" t="s">
        <v>127</v>
      </c>
      <c r="E64" s="164">
        <f>SUM(E65:E66)</f>
        <v>621614</v>
      </c>
    </row>
    <row r="65" spans="1:7" x14ac:dyDescent="0.35">
      <c r="A65" s="44" t="s">
        <v>337</v>
      </c>
      <c r="B65" s="45" t="s">
        <v>285</v>
      </c>
      <c r="C65" s="45" t="s">
        <v>340</v>
      </c>
      <c r="D65" s="45" t="s">
        <v>76</v>
      </c>
      <c r="E65" s="164">
        <v>0</v>
      </c>
    </row>
    <row r="66" spans="1:7" x14ac:dyDescent="0.35">
      <c r="A66" s="52" t="s">
        <v>170</v>
      </c>
      <c r="B66" s="45" t="s">
        <v>285</v>
      </c>
      <c r="C66" s="45" t="s">
        <v>340</v>
      </c>
      <c r="D66" s="45" t="s">
        <v>69</v>
      </c>
      <c r="E66" s="164">
        <v>621614</v>
      </c>
    </row>
    <row r="67" spans="1:7" x14ac:dyDescent="0.35">
      <c r="A67" s="44" t="s">
        <v>176</v>
      </c>
      <c r="B67" s="45" t="s">
        <v>285</v>
      </c>
      <c r="C67" s="45" t="s">
        <v>340</v>
      </c>
      <c r="D67" s="45" t="s">
        <v>20</v>
      </c>
      <c r="E67" s="189">
        <f>+E68+E69</f>
        <v>90000</v>
      </c>
      <c r="F67" s="7"/>
      <c r="G67" s="85"/>
    </row>
    <row r="68" spans="1:7" ht="36" x14ac:dyDescent="0.35">
      <c r="A68" s="44" t="s">
        <v>460</v>
      </c>
      <c r="B68" s="45" t="s">
        <v>285</v>
      </c>
      <c r="C68" s="45" t="s">
        <v>340</v>
      </c>
      <c r="D68" s="45" t="s">
        <v>459</v>
      </c>
      <c r="E68" s="189">
        <v>0</v>
      </c>
      <c r="F68" s="7"/>
      <c r="G68" s="85"/>
    </row>
    <row r="69" spans="1:7" x14ac:dyDescent="0.35">
      <c r="A69" s="44" t="s">
        <v>274</v>
      </c>
      <c r="B69" s="45" t="s">
        <v>285</v>
      </c>
      <c r="C69" s="45" t="s">
        <v>340</v>
      </c>
      <c r="D69" s="45" t="s">
        <v>125</v>
      </c>
      <c r="E69" s="189">
        <v>90000</v>
      </c>
      <c r="F69" s="7"/>
      <c r="G69" s="85"/>
    </row>
    <row r="70" spans="1:7" x14ac:dyDescent="0.35">
      <c r="A70" s="44" t="s">
        <v>147</v>
      </c>
      <c r="B70" s="45" t="s">
        <v>285</v>
      </c>
      <c r="C70" s="45" t="s">
        <v>340</v>
      </c>
      <c r="D70" s="45" t="s">
        <v>128</v>
      </c>
      <c r="E70" s="164">
        <f t="shared" ref="E70" si="22">E71</f>
        <v>0</v>
      </c>
    </row>
    <row r="71" spans="1:7" x14ac:dyDescent="0.35">
      <c r="A71" s="52" t="s">
        <v>130</v>
      </c>
      <c r="B71" s="45" t="s">
        <v>285</v>
      </c>
      <c r="C71" s="45" t="s">
        <v>340</v>
      </c>
      <c r="D71" s="45" t="s">
        <v>78</v>
      </c>
      <c r="E71" s="164">
        <f>+E72+E73</f>
        <v>0</v>
      </c>
    </row>
    <row r="72" spans="1:7" x14ac:dyDescent="0.35">
      <c r="A72" s="52" t="s">
        <v>131</v>
      </c>
      <c r="B72" s="45" t="s">
        <v>285</v>
      </c>
      <c r="C72" s="45" t="s">
        <v>340</v>
      </c>
      <c r="D72" s="45" t="s">
        <v>132</v>
      </c>
      <c r="E72" s="164">
        <v>0</v>
      </c>
    </row>
    <row r="73" spans="1:7" x14ac:dyDescent="0.35">
      <c r="A73" s="52" t="s">
        <v>134</v>
      </c>
      <c r="B73" s="45" t="s">
        <v>285</v>
      </c>
      <c r="C73" s="45" t="s">
        <v>340</v>
      </c>
      <c r="D73" s="45" t="s">
        <v>133</v>
      </c>
      <c r="E73" s="173">
        <v>0</v>
      </c>
      <c r="F73" s="7"/>
      <c r="G73" s="85"/>
    </row>
    <row r="74" spans="1:7" x14ac:dyDescent="0.35">
      <c r="A74" s="39" t="s">
        <v>10</v>
      </c>
      <c r="B74" s="38" t="s">
        <v>286</v>
      </c>
      <c r="C74" s="38"/>
      <c r="D74" s="38"/>
      <c r="E74" s="163">
        <f t="shared" ref="E74" si="23">E75</f>
        <v>434200</v>
      </c>
    </row>
    <row r="75" spans="1:7" x14ac:dyDescent="0.35">
      <c r="A75" s="39" t="s">
        <v>287</v>
      </c>
      <c r="B75" s="38" t="s">
        <v>288</v>
      </c>
      <c r="C75" s="38"/>
      <c r="D75" s="38"/>
      <c r="E75" s="163">
        <f t="shared" ref="E75" si="24">E78</f>
        <v>434200</v>
      </c>
    </row>
    <row r="76" spans="1:7" x14ac:dyDescent="0.35">
      <c r="A76" s="40" t="s">
        <v>266</v>
      </c>
      <c r="B76" s="41" t="s">
        <v>288</v>
      </c>
      <c r="C76" s="41" t="s">
        <v>267</v>
      </c>
      <c r="D76" s="41"/>
      <c r="E76" s="165">
        <f t="shared" ref="E76:E77" si="25">E77</f>
        <v>434200</v>
      </c>
    </row>
    <row r="77" spans="1:7" ht="36" x14ac:dyDescent="0.35">
      <c r="A77" s="42" t="s">
        <v>289</v>
      </c>
      <c r="B77" s="43" t="s">
        <v>288</v>
      </c>
      <c r="C77" s="43" t="s">
        <v>290</v>
      </c>
      <c r="D77" s="43"/>
      <c r="E77" s="166">
        <f t="shared" si="25"/>
        <v>434200</v>
      </c>
    </row>
    <row r="78" spans="1:7" ht="36" x14ac:dyDescent="0.35">
      <c r="A78" s="44" t="s">
        <v>291</v>
      </c>
      <c r="B78" s="45" t="s">
        <v>288</v>
      </c>
      <c r="C78" s="45" t="s">
        <v>292</v>
      </c>
      <c r="D78" s="45" t="s">
        <v>16</v>
      </c>
      <c r="E78" s="164">
        <f t="shared" ref="E78" si="26">E79+E83</f>
        <v>434200</v>
      </c>
    </row>
    <row r="79" spans="1:7" ht="54" x14ac:dyDescent="0.35">
      <c r="A79" s="44" t="s">
        <v>164</v>
      </c>
      <c r="B79" s="45" t="s">
        <v>288</v>
      </c>
      <c r="C79" s="45" t="s">
        <v>292</v>
      </c>
      <c r="D79" s="45" t="s">
        <v>126</v>
      </c>
      <c r="E79" s="164">
        <f t="shared" ref="E79" si="27">E80</f>
        <v>434200</v>
      </c>
    </row>
    <row r="80" spans="1:7" x14ac:dyDescent="0.35">
      <c r="A80" s="44" t="s">
        <v>165</v>
      </c>
      <c r="B80" s="45" t="s">
        <v>288</v>
      </c>
      <c r="C80" s="45" t="s">
        <v>292</v>
      </c>
      <c r="D80" s="45" t="s">
        <v>101</v>
      </c>
      <c r="E80" s="164">
        <f t="shared" ref="E80" si="28">E81+E82</f>
        <v>434200</v>
      </c>
    </row>
    <row r="81" spans="1:5" x14ac:dyDescent="0.35">
      <c r="A81" s="44" t="s">
        <v>166</v>
      </c>
      <c r="B81" s="45" t="s">
        <v>288</v>
      </c>
      <c r="C81" s="45" t="s">
        <v>292</v>
      </c>
      <c r="D81" s="45" t="s">
        <v>72</v>
      </c>
      <c r="E81" s="164">
        <v>333446</v>
      </c>
    </row>
    <row r="82" spans="1:5" ht="36" x14ac:dyDescent="0.35">
      <c r="A82" s="44" t="s">
        <v>167</v>
      </c>
      <c r="B82" s="45" t="s">
        <v>288</v>
      </c>
      <c r="C82" s="45" t="s">
        <v>292</v>
      </c>
      <c r="D82" s="45" t="s">
        <v>120</v>
      </c>
      <c r="E82" s="164">
        <v>100754</v>
      </c>
    </row>
    <row r="83" spans="1:5" x14ac:dyDescent="0.35">
      <c r="A83" s="44" t="s">
        <v>168</v>
      </c>
      <c r="B83" s="45" t="s">
        <v>288</v>
      </c>
      <c r="C83" s="45" t="s">
        <v>292</v>
      </c>
      <c r="D83" s="45" t="s">
        <v>18</v>
      </c>
      <c r="E83" s="164">
        <f t="shared" ref="E83:E84" si="29">E84</f>
        <v>0</v>
      </c>
    </row>
    <row r="84" spans="1:5" ht="36" x14ac:dyDescent="0.35">
      <c r="A84" s="44" t="s">
        <v>169</v>
      </c>
      <c r="B84" s="45" t="s">
        <v>288</v>
      </c>
      <c r="C84" s="45" t="s">
        <v>292</v>
      </c>
      <c r="D84" s="45" t="s">
        <v>127</v>
      </c>
      <c r="E84" s="164">
        <f t="shared" si="29"/>
        <v>0</v>
      </c>
    </row>
    <row r="85" spans="1:5" x14ac:dyDescent="0.35">
      <c r="A85" s="44" t="s">
        <v>170</v>
      </c>
      <c r="B85" s="45" t="s">
        <v>288</v>
      </c>
      <c r="C85" s="45" t="s">
        <v>292</v>
      </c>
      <c r="D85" s="45" t="s">
        <v>69</v>
      </c>
      <c r="E85" s="164">
        <v>0</v>
      </c>
    </row>
    <row r="86" spans="1:5" ht="34.799999999999997" x14ac:dyDescent="0.35">
      <c r="A86" s="39" t="s">
        <v>293</v>
      </c>
      <c r="B86" s="38" t="s">
        <v>294</v>
      </c>
      <c r="C86" s="38"/>
      <c r="D86" s="38"/>
      <c r="E86" s="163">
        <f t="shared" ref="E86" si="30">E87</f>
        <v>500000</v>
      </c>
    </row>
    <row r="87" spans="1:5" x14ac:dyDescent="0.35">
      <c r="A87" s="39" t="s">
        <v>295</v>
      </c>
      <c r="B87" s="38" t="s">
        <v>296</v>
      </c>
      <c r="C87" s="38"/>
      <c r="D87" s="38"/>
      <c r="E87" s="163">
        <f t="shared" ref="E87" si="31">E89</f>
        <v>500000</v>
      </c>
    </row>
    <row r="88" spans="1:5" x14ac:dyDescent="0.35">
      <c r="A88" s="40" t="s">
        <v>266</v>
      </c>
      <c r="B88" s="41" t="s">
        <v>296</v>
      </c>
      <c r="C88" s="41" t="s">
        <v>267</v>
      </c>
      <c r="D88" s="41"/>
      <c r="E88" s="165">
        <f t="shared" ref="E88:E89" si="32">E89</f>
        <v>500000</v>
      </c>
    </row>
    <row r="89" spans="1:5" ht="36" x14ac:dyDescent="0.35">
      <c r="A89" s="42" t="s">
        <v>268</v>
      </c>
      <c r="B89" s="41" t="s">
        <v>296</v>
      </c>
      <c r="C89" s="43" t="s">
        <v>269</v>
      </c>
      <c r="D89" s="41"/>
      <c r="E89" s="166">
        <f t="shared" si="32"/>
        <v>500000</v>
      </c>
    </row>
    <row r="90" spans="1:5" ht="36" x14ac:dyDescent="0.35">
      <c r="A90" s="44" t="s">
        <v>341</v>
      </c>
      <c r="B90" s="45" t="s">
        <v>296</v>
      </c>
      <c r="C90" s="45" t="s">
        <v>342</v>
      </c>
      <c r="D90" s="45" t="s">
        <v>16</v>
      </c>
      <c r="E90" s="164">
        <f t="shared" ref="E90" si="33">+E91+E94</f>
        <v>500000</v>
      </c>
    </row>
    <row r="91" spans="1:5" x14ac:dyDescent="0.35">
      <c r="A91" s="44" t="s">
        <v>168</v>
      </c>
      <c r="B91" s="45" t="s">
        <v>296</v>
      </c>
      <c r="C91" s="45" t="s">
        <v>342</v>
      </c>
      <c r="D91" s="45" t="s">
        <v>18</v>
      </c>
      <c r="E91" s="164">
        <f t="shared" ref="E91:E92" si="34">E92</f>
        <v>500000</v>
      </c>
    </row>
    <row r="92" spans="1:5" ht="36" x14ac:dyDescent="0.35">
      <c r="A92" s="44" t="s">
        <v>169</v>
      </c>
      <c r="B92" s="45" t="s">
        <v>296</v>
      </c>
      <c r="C92" s="45" t="s">
        <v>342</v>
      </c>
      <c r="D92" s="45" t="s">
        <v>127</v>
      </c>
      <c r="E92" s="164">
        <f t="shared" si="34"/>
        <v>500000</v>
      </c>
    </row>
    <row r="93" spans="1:5" x14ac:dyDescent="0.35">
      <c r="A93" s="44" t="s">
        <v>170</v>
      </c>
      <c r="B93" s="45" t="s">
        <v>296</v>
      </c>
      <c r="C93" s="45" t="s">
        <v>342</v>
      </c>
      <c r="D93" s="45" t="s">
        <v>69</v>
      </c>
      <c r="E93" s="164">
        <v>500000</v>
      </c>
    </row>
    <row r="94" spans="1:5" x14ac:dyDescent="0.35">
      <c r="A94" s="44" t="s">
        <v>176</v>
      </c>
      <c r="B94" s="45" t="s">
        <v>296</v>
      </c>
      <c r="C94" s="45" t="s">
        <v>342</v>
      </c>
      <c r="D94" s="45" t="s">
        <v>20</v>
      </c>
      <c r="E94" s="164">
        <f t="shared" ref="E94" si="35">+E95</f>
        <v>0</v>
      </c>
    </row>
    <row r="95" spans="1:5" x14ac:dyDescent="0.35">
      <c r="A95" s="44" t="s">
        <v>274</v>
      </c>
      <c r="B95" s="45" t="s">
        <v>296</v>
      </c>
      <c r="C95" s="45" t="s">
        <v>342</v>
      </c>
      <c r="D95" s="45" t="s">
        <v>125</v>
      </c>
      <c r="E95" s="164">
        <v>0</v>
      </c>
    </row>
    <row r="96" spans="1:5" x14ac:dyDescent="0.35">
      <c r="A96" s="39" t="s">
        <v>73</v>
      </c>
      <c r="B96" s="38" t="s">
        <v>298</v>
      </c>
      <c r="C96" s="38"/>
      <c r="D96" s="38"/>
      <c r="E96" s="163">
        <f>+E97+E118</f>
        <v>47283944.100000001</v>
      </c>
    </row>
    <row r="97" spans="1:6" x14ac:dyDescent="0.35">
      <c r="A97" s="39" t="s">
        <v>299</v>
      </c>
      <c r="B97" s="38" t="s">
        <v>300</v>
      </c>
      <c r="C97" s="38"/>
      <c r="D97" s="38"/>
      <c r="E97" s="163">
        <f>E98+E104+E110</f>
        <v>45938944.100000001</v>
      </c>
    </row>
    <row r="98" spans="1:6" s="9" customFormat="1" ht="34.799999999999997" x14ac:dyDescent="0.3">
      <c r="A98" s="208" t="s">
        <v>501</v>
      </c>
      <c r="B98" s="38" t="s">
        <v>300</v>
      </c>
      <c r="C98" s="38" t="s">
        <v>297</v>
      </c>
      <c r="D98" s="38"/>
      <c r="E98" s="163">
        <f>+E99</f>
        <v>36204948.460000001</v>
      </c>
      <c r="F98" s="86"/>
    </row>
    <row r="99" spans="1:6" s="9" customFormat="1" x14ac:dyDescent="0.3">
      <c r="A99" s="22" t="s">
        <v>499</v>
      </c>
      <c r="B99" s="38" t="s">
        <v>300</v>
      </c>
      <c r="C99" s="38" t="s">
        <v>370</v>
      </c>
      <c r="D99" s="38"/>
      <c r="E99" s="165">
        <f>+E100</f>
        <v>36204948.460000001</v>
      </c>
      <c r="F99" s="86"/>
    </row>
    <row r="100" spans="1:6" ht="36" x14ac:dyDescent="0.35">
      <c r="A100" s="89" t="s">
        <v>500</v>
      </c>
      <c r="B100" s="45" t="s">
        <v>300</v>
      </c>
      <c r="C100" s="45" t="s">
        <v>502</v>
      </c>
      <c r="D100" s="45" t="s">
        <v>16</v>
      </c>
      <c r="E100" s="164">
        <f t="shared" ref="E100" si="36">+E101+E104</f>
        <v>36204948.460000001</v>
      </c>
    </row>
    <row r="101" spans="1:6" x14ac:dyDescent="0.35">
      <c r="A101" s="44" t="s">
        <v>168</v>
      </c>
      <c r="B101" s="45" t="s">
        <v>300</v>
      </c>
      <c r="C101" s="45" t="s">
        <v>502</v>
      </c>
      <c r="D101" s="45" t="s">
        <v>18</v>
      </c>
      <c r="E101" s="164">
        <f t="shared" ref="E101:E102" si="37">E102</f>
        <v>36204948.460000001</v>
      </c>
    </row>
    <row r="102" spans="1:6" ht="36" x14ac:dyDescent="0.35">
      <c r="A102" s="44" t="s">
        <v>169</v>
      </c>
      <c r="B102" s="45" t="s">
        <v>300</v>
      </c>
      <c r="C102" s="45" t="s">
        <v>502</v>
      </c>
      <c r="D102" s="45" t="s">
        <v>127</v>
      </c>
      <c r="E102" s="164">
        <f t="shared" si="37"/>
        <v>36204948.460000001</v>
      </c>
    </row>
    <row r="103" spans="1:6" ht="36" x14ac:dyDescent="0.35">
      <c r="A103" s="44" t="s">
        <v>358</v>
      </c>
      <c r="B103" s="45" t="s">
        <v>300</v>
      </c>
      <c r="C103" s="45" t="s">
        <v>502</v>
      </c>
      <c r="D103" s="45" t="s">
        <v>357</v>
      </c>
      <c r="E103" s="164">
        <v>36204948.460000001</v>
      </c>
    </row>
    <row r="104" spans="1:6" hidden="1" x14ac:dyDescent="0.35">
      <c r="A104" s="210" t="s">
        <v>368</v>
      </c>
      <c r="B104" s="41" t="s">
        <v>300</v>
      </c>
      <c r="C104" s="41" t="s">
        <v>297</v>
      </c>
      <c r="D104" s="41"/>
      <c r="E104" s="165">
        <f t="shared" ref="E104:E108" si="38">E105</f>
        <v>0</v>
      </c>
    </row>
    <row r="105" spans="1:6" ht="36" hidden="1" x14ac:dyDescent="0.35">
      <c r="A105" s="210" t="s">
        <v>343</v>
      </c>
      <c r="B105" s="41" t="s">
        <v>300</v>
      </c>
      <c r="C105" s="41" t="s">
        <v>301</v>
      </c>
      <c r="D105" s="41"/>
      <c r="E105" s="165">
        <f t="shared" si="38"/>
        <v>0</v>
      </c>
    </row>
    <row r="106" spans="1:6" ht="54" hidden="1" x14ac:dyDescent="0.35">
      <c r="A106" s="209" t="s">
        <v>457</v>
      </c>
      <c r="B106" s="45" t="s">
        <v>300</v>
      </c>
      <c r="C106" s="45" t="s">
        <v>344</v>
      </c>
      <c r="D106" s="45" t="s">
        <v>16</v>
      </c>
      <c r="E106" s="164">
        <f t="shared" si="38"/>
        <v>0</v>
      </c>
    </row>
    <row r="107" spans="1:6" hidden="1" x14ac:dyDescent="0.35">
      <c r="A107" s="209" t="s">
        <v>168</v>
      </c>
      <c r="B107" s="45" t="s">
        <v>300</v>
      </c>
      <c r="C107" s="45" t="s">
        <v>344</v>
      </c>
      <c r="D107" s="45" t="s">
        <v>18</v>
      </c>
      <c r="E107" s="164">
        <f t="shared" si="38"/>
        <v>0</v>
      </c>
    </row>
    <row r="108" spans="1:6" ht="36" hidden="1" x14ac:dyDescent="0.35">
      <c r="A108" s="209" t="s">
        <v>169</v>
      </c>
      <c r="B108" s="45" t="s">
        <v>300</v>
      </c>
      <c r="C108" s="45" t="s">
        <v>344</v>
      </c>
      <c r="D108" s="45" t="s">
        <v>127</v>
      </c>
      <c r="E108" s="164">
        <f t="shared" si="38"/>
        <v>0</v>
      </c>
    </row>
    <row r="109" spans="1:6" hidden="1" x14ac:dyDescent="0.35">
      <c r="A109" s="209" t="s">
        <v>170</v>
      </c>
      <c r="B109" s="45" t="s">
        <v>300</v>
      </c>
      <c r="C109" s="45" t="s">
        <v>344</v>
      </c>
      <c r="D109" s="45" t="s">
        <v>69</v>
      </c>
      <c r="E109" s="164">
        <v>0</v>
      </c>
    </row>
    <row r="110" spans="1:6" x14ac:dyDescent="0.35">
      <c r="A110" s="210" t="s">
        <v>266</v>
      </c>
      <c r="B110" s="41" t="s">
        <v>300</v>
      </c>
      <c r="C110" s="41" t="s">
        <v>267</v>
      </c>
      <c r="D110" s="41"/>
      <c r="E110" s="165">
        <f t="shared" ref="E110:E114" si="39">E111</f>
        <v>9733995.6400000006</v>
      </c>
    </row>
    <row r="111" spans="1:6" ht="36" x14ac:dyDescent="0.35">
      <c r="A111" s="211" t="s">
        <v>268</v>
      </c>
      <c r="B111" s="43" t="s">
        <v>300</v>
      </c>
      <c r="C111" s="43" t="s">
        <v>269</v>
      </c>
      <c r="D111" s="43"/>
      <c r="E111" s="166">
        <f t="shared" si="39"/>
        <v>9733995.6400000006</v>
      </c>
    </row>
    <row r="112" spans="1:6" ht="36" x14ac:dyDescent="0.35">
      <c r="A112" s="209" t="s">
        <v>260</v>
      </c>
      <c r="B112" s="45" t="s">
        <v>300</v>
      </c>
      <c r="C112" s="45" t="s">
        <v>270</v>
      </c>
      <c r="D112" s="45"/>
      <c r="E112" s="164">
        <f t="shared" si="39"/>
        <v>9733995.6400000006</v>
      </c>
    </row>
    <row r="113" spans="1:5" x14ac:dyDescent="0.35">
      <c r="A113" s="44" t="s">
        <v>302</v>
      </c>
      <c r="B113" s="45" t="s">
        <v>300</v>
      </c>
      <c r="C113" s="45" t="s">
        <v>305</v>
      </c>
      <c r="D113" s="45" t="s">
        <v>16</v>
      </c>
      <c r="E113" s="164">
        <f t="shared" si="39"/>
        <v>9733995.6400000006</v>
      </c>
    </row>
    <row r="114" spans="1:5" x14ac:dyDescent="0.35">
      <c r="A114" s="44" t="s">
        <v>168</v>
      </c>
      <c r="B114" s="45" t="s">
        <v>300</v>
      </c>
      <c r="C114" s="45" t="s">
        <v>305</v>
      </c>
      <c r="D114" s="45" t="s">
        <v>18</v>
      </c>
      <c r="E114" s="164">
        <f t="shared" si="39"/>
        <v>9733995.6400000006</v>
      </c>
    </row>
    <row r="115" spans="1:5" ht="36" x14ac:dyDescent="0.35">
      <c r="A115" s="44" t="s">
        <v>169</v>
      </c>
      <c r="B115" s="45" t="s">
        <v>300</v>
      </c>
      <c r="C115" s="45" t="s">
        <v>305</v>
      </c>
      <c r="D115" s="45" t="s">
        <v>127</v>
      </c>
      <c r="E115" s="164">
        <f>+E116+E117</f>
        <v>9733995.6400000006</v>
      </c>
    </row>
    <row r="116" spans="1:5" ht="36" hidden="1" x14ac:dyDescent="0.35">
      <c r="A116" s="44" t="s">
        <v>358</v>
      </c>
      <c r="B116" s="45" t="s">
        <v>300</v>
      </c>
      <c r="C116" s="45" t="s">
        <v>305</v>
      </c>
      <c r="D116" s="45" t="s">
        <v>357</v>
      </c>
      <c r="E116" s="164">
        <v>0</v>
      </c>
    </row>
    <row r="117" spans="1:5" x14ac:dyDescent="0.35">
      <c r="A117" s="44" t="s">
        <v>170</v>
      </c>
      <c r="B117" s="45" t="s">
        <v>300</v>
      </c>
      <c r="C117" s="45" t="s">
        <v>305</v>
      </c>
      <c r="D117" s="45" t="s">
        <v>69</v>
      </c>
      <c r="E117" s="164">
        <v>9733995.6400000006</v>
      </c>
    </row>
    <row r="118" spans="1:5" x14ac:dyDescent="0.35">
      <c r="A118" s="39" t="s">
        <v>303</v>
      </c>
      <c r="B118" s="38" t="s">
        <v>304</v>
      </c>
      <c r="C118" s="38"/>
      <c r="D118" s="38"/>
      <c r="E118" s="163">
        <f t="shared" ref="E118" si="40">E119</f>
        <v>1345000</v>
      </c>
    </row>
    <row r="119" spans="1:5" x14ac:dyDescent="0.35">
      <c r="A119" s="40" t="s">
        <v>266</v>
      </c>
      <c r="B119" s="41" t="s">
        <v>304</v>
      </c>
      <c r="C119" s="41" t="s">
        <v>267</v>
      </c>
      <c r="D119" s="41"/>
      <c r="E119" s="165">
        <f t="shared" ref="E119:E124" si="41">E120</f>
        <v>1345000</v>
      </c>
    </row>
    <row r="120" spans="1:5" ht="36" x14ac:dyDescent="0.35">
      <c r="A120" s="42" t="s">
        <v>268</v>
      </c>
      <c r="B120" s="43" t="s">
        <v>304</v>
      </c>
      <c r="C120" s="43" t="s">
        <v>269</v>
      </c>
      <c r="D120" s="43"/>
      <c r="E120" s="166">
        <f t="shared" si="41"/>
        <v>1345000</v>
      </c>
    </row>
    <row r="121" spans="1:5" ht="36" x14ac:dyDescent="0.35">
      <c r="A121" s="44" t="s">
        <v>260</v>
      </c>
      <c r="B121" s="45" t="s">
        <v>304</v>
      </c>
      <c r="C121" s="45" t="s">
        <v>270</v>
      </c>
      <c r="D121" s="45"/>
      <c r="E121" s="164">
        <f t="shared" si="41"/>
        <v>1345000</v>
      </c>
    </row>
    <row r="122" spans="1:5" x14ac:dyDescent="0.35">
      <c r="A122" s="44" t="s">
        <v>302</v>
      </c>
      <c r="B122" s="45" t="s">
        <v>304</v>
      </c>
      <c r="C122" s="45" t="s">
        <v>305</v>
      </c>
      <c r="D122" s="45" t="s">
        <v>16</v>
      </c>
      <c r="E122" s="164">
        <f t="shared" si="41"/>
        <v>1345000</v>
      </c>
    </row>
    <row r="123" spans="1:5" x14ac:dyDescent="0.35">
      <c r="A123" s="44" t="s">
        <v>168</v>
      </c>
      <c r="B123" s="45" t="s">
        <v>304</v>
      </c>
      <c r="C123" s="45" t="s">
        <v>305</v>
      </c>
      <c r="D123" s="45" t="s">
        <v>18</v>
      </c>
      <c r="E123" s="164">
        <f t="shared" si="41"/>
        <v>1345000</v>
      </c>
    </row>
    <row r="124" spans="1:5" ht="36" x14ac:dyDescent="0.35">
      <c r="A124" s="44" t="s">
        <v>169</v>
      </c>
      <c r="B124" s="45" t="s">
        <v>304</v>
      </c>
      <c r="C124" s="45" t="s">
        <v>305</v>
      </c>
      <c r="D124" s="45" t="s">
        <v>127</v>
      </c>
      <c r="E124" s="164">
        <f t="shared" si="41"/>
        <v>1345000</v>
      </c>
    </row>
    <row r="125" spans="1:5" x14ac:dyDescent="0.35">
      <c r="A125" s="44" t="s">
        <v>170</v>
      </c>
      <c r="B125" s="45" t="s">
        <v>304</v>
      </c>
      <c r="C125" s="45" t="s">
        <v>305</v>
      </c>
      <c r="D125" s="45" t="s">
        <v>69</v>
      </c>
      <c r="E125" s="164">
        <f>645000+700000</f>
        <v>1345000</v>
      </c>
    </row>
    <row r="126" spans="1:5" x14ac:dyDescent="0.35">
      <c r="A126" s="39" t="s">
        <v>306</v>
      </c>
      <c r="B126" s="38" t="s">
        <v>307</v>
      </c>
      <c r="C126" s="38"/>
      <c r="D126" s="38"/>
      <c r="E126" s="163">
        <f t="shared" ref="E126" si="42">+E127+E133</f>
        <v>14915463.65</v>
      </c>
    </row>
    <row r="127" spans="1:5" x14ac:dyDescent="0.35">
      <c r="A127" s="39" t="s">
        <v>30</v>
      </c>
      <c r="B127" s="38" t="s">
        <v>349</v>
      </c>
      <c r="C127" s="38"/>
      <c r="D127" s="38"/>
      <c r="E127" s="163">
        <f t="shared" ref="E127:E129" si="43">+E128</f>
        <v>7341031</v>
      </c>
    </row>
    <row r="128" spans="1:5" x14ac:dyDescent="0.35">
      <c r="A128" s="40" t="s">
        <v>368</v>
      </c>
      <c r="B128" s="41" t="s">
        <v>349</v>
      </c>
      <c r="C128" s="41" t="s">
        <v>350</v>
      </c>
      <c r="D128" s="41"/>
      <c r="E128" s="165">
        <f t="shared" si="43"/>
        <v>7341031</v>
      </c>
    </row>
    <row r="129" spans="1:5" ht="36" x14ac:dyDescent="0.35">
      <c r="A129" s="40" t="s">
        <v>172</v>
      </c>
      <c r="B129" s="41" t="s">
        <v>349</v>
      </c>
      <c r="C129" s="41" t="s">
        <v>351</v>
      </c>
      <c r="D129" s="41" t="s">
        <v>16</v>
      </c>
      <c r="E129" s="165">
        <f t="shared" si="43"/>
        <v>7341031</v>
      </c>
    </row>
    <row r="130" spans="1:5" x14ac:dyDescent="0.35">
      <c r="A130" s="88" t="s">
        <v>404</v>
      </c>
      <c r="B130" s="45" t="s">
        <v>349</v>
      </c>
      <c r="C130" s="45" t="s">
        <v>351</v>
      </c>
      <c r="D130" s="103" t="s">
        <v>362</v>
      </c>
      <c r="E130" s="164">
        <f t="shared" ref="E130" si="44">E131</f>
        <v>7341031</v>
      </c>
    </row>
    <row r="131" spans="1:5" x14ac:dyDescent="0.35">
      <c r="A131" s="89" t="s">
        <v>360</v>
      </c>
      <c r="B131" s="45" t="s">
        <v>349</v>
      </c>
      <c r="C131" s="45" t="s">
        <v>351</v>
      </c>
      <c r="D131" s="104" t="s">
        <v>361</v>
      </c>
      <c r="E131" s="164">
        <f t="shared" ref="E131" si="45">+E132</f>
        <v>7341031</v>
      </c>
    </row>
    <row r="132" spans="1:5" ht="36" x14ac:dyDescent="0.35">
      <c r="A132" s="29" t="s">
        <v>405</v>
      </c>
      <c r="B132" s="45" t="s">
        <v>349</v>
      </c>
      <c r="C132" s="45" t="s">
        <v>351</v>
      </c>
      <c r="D132" s="104" t="s">
        <v>406</v>
      </c>
      <c r="E132" s="164">
        <v>7341031</v>
      </c>
    </row>
    <row r="133" spans="1:5" x14ac:dyDescent="0.35">
      <c r="A133" s="37" t="s">
        <v>28</v>
      </c>
      <c r="B133" s="38" t="s">
        <v>308</v>
      </c>
      <c r="C133" s="38"/>
      <c r="D133" s="38"/>
      <c r="E133" s="163">
        <f>+E134+E139+E144+E148+E153+E157</f>
        <v>7574432.6500000004</v>
      </c>
    </row>
    <row r="134" spans="1:5" hidden="1" x14ac:dyDescent="0.35">
      <c r="A134" s="40" t="s">
        <v>368</v>
      </c>
      <c r="B134" s="41" t="s">
        <v>308</v>
      </c>
      <c r="C134" s="41" t="s">
        <v>350</v>
      </c>
      <c r="D134" s="41"/>
      <c r="E134" s="165">
        <f t="shared" ref="E134:E135" si="46">+E135</f>
        <v>0</v>
      </c>
    </row>
    <row r="135" spans="1:5" hidden="1" x14ac:dyDescent="0.35">
      <c r="A135" s="40" t="s">
        <v>345</v>
      </c>
      <c r="B135" s="41" t="s">
        <v>308</v>
      </c>
      <c r="C135" s="41" t="s">
        <v>346</v>
      </c>
      <c r="D135" s="41"/>
      <c r="E135" s="165">
        <f t="shared" si="46"/>
        <v>0</v>
      </c>
    </row>
    <row r="136" spans="1:5" hidden="1" x14ac:dyDescent="0.35">
      <c r="A136" s="44" t="s">
        <v>168</v>
      </c>
      <c r="B136" s="45" t="s">
        <v>308</v>
      </c>
      <c r="C136" s="45" t="s">
        <v>346</v>
      </c>
      <c r="D136" s="45" t="s">
        <v>18</v>
      </c>
      <c r="E136" s="164">
        <f t="shared" ref="E136:E137" si="47">E137</f>
        <v>0</v>
      </c>
    </row>
    <row r="137" spans="1:5" ht="36" hidden="1" x14ac:dyDescent="0.35">
      <c r="A137" s="44" t="s">
        <v>169</v>
      </c>
      <c r="B137" s="45" t="s">
        <v>308</v>
      </c>
      <c r="C137" s="45" t="s">
        <v>346</v>
      </c>
      <c r="D137" s="45" t="s">
        <v>127</v>
      </c>
      <c r="E137" s="164">
        <f t="shared" si="47"/>
        <v>0</v>
      </c>
    </row>
    <row r="138" spans="1:5" hidden="1" x14ac:dyDescent="0.35">
      <c r="A138" s="44" t="s">
        <v>170</v>
      </c>
      <c r="B138" s="45" t="s">
        <v>308</v>
      </c>
      <c r="C138" s="45" t="s">
        <v>346</v>
      </c>
      <c r="D138" s="45" t="s">
        <v>69</v>
      </c>
      <c r="E138" s="164">
        <v>0</v>
      </c>
    </row>
    <row r="139" spans="1:5" x14ac:dyDescent="0.35">
      <c r="A139" s="40" t="s">
        <v>347</v>
      </c>
      <c r="B139" s="41" t="s">
        <v>308</v>
      </c>
      <c r="C139" s="41" t="s">
        <v>348</v>
      </c>
      <c r="D139" s="43"/>
      <c r="E139" s="166">
        <f t="shared" ref="E139:E140" si="48">E140</f>
        <v>937620.19000000006</v>
      </c>
    </row>
    <row r="140" spans="1:5" x14ac:dyDescent="0.35">
      <c r="A140" s="44" t="s">
        <v>168</v>
      </c>
      <c r="B140" s="45" t="s">
        <v>308</v>
      </c>
      <c r="C140" s="45" t="s">
        <v>348</v>
      </c>
      <c r="D140" s="45" t="s">
        <v>18</v>
      </c>
      <c r="E140" s="164">
        <f t="shared" si="48"/>
        <v>937620.19000000006</v>
      </c>
    </row>
    <row r="141" spans="1:5" ht="36" x14ac:dyDescent="0.35">
      <c r="A141" s="44" t="s">
        <v>169</v>
      </c>
      <c r="B141" s="45" t="s">
        <v>308</v>
      </c>
      <c r="C141" s="45" t="s">
        <v>348</v>
      </c>
      <c r="D141" s="45" t="s">
        <v>127</v>
      </c>
      <c r="E141" s="164">
        <f>+E142+E143</f>
        <v>937620.19000000006</v>
      </c>
    </row>
    <row r="142" spans="1:5" x14ac:dyDescent="0.35">
      <c r="A142" s="44" t="s">
        <v>170</v>
      </c>
      <c r="B142" s="45" t="s">
        <v>308</v>
      </c>
      <c r="C142" s="45" t="s">
        <v>348</v>
      </c>
      <c r="D142" s="45" t="s">
        <v>69</v>
      </c>
      <c r="E142" s="164">
        <v>30614.16</v>
      </c>
    </row>
    <row r="143" spans="1:5" x14ac:dyDescent="0.35">
      <c r="A143" s="44" t="s">
        <v>364</v>
      </c>
      <c r="B143" s="45" t="s">
        <v>308</v>
      </c>
      <c r="C143" s="45" t="s">
        <v>348</v>
      </c>
      <c r="D143" s="45" t="s">
        <v>363</v>
      </c>
      <c r="E143" s="164">
        <v>907006.03</v>
      </c>
    </row>
    <row r="144" spans="1:5" x14ac:dyDescent="0.35">
      <c r="A144" s="40" t="s">
        <v>141</v>
      </c>
      <c r="B144" s="41" t="s">
        <v>308</v>
      </c>
      <c r="C144" s="41" t="s">
        <v>309</v>
      </c>
      <c r="D144" s="43"/>
      <c r="E144" s="164">
        <f t="shared" ref="E144" si="49">+E145</f>
        <v>444438.92</v>
      </c>
    </row>
    <row r="145" spans="1:5" x14ac:dyDescent="0.35">
      <c r="A145" s="44" t="s">
        <v>168</v>
      </c>
      <c r="B145" s="45" t="s">
        <v>308</v>
      </c>
      <c r="C145" s="45" t="s">
        <v>309</v>
      </c>
      <c r="D145" s="45" t="s">
        <v>18</v>
      </c>
      <c r="E145" s="166">
        <f t="shared" ref="E145:E146" si="50">E146</f>
        <v>444438.92</v>
      </c>
    </row>
    <row r="146" spans="1:5" ht="36" x14ac:dyDescent="0.35">
      <c r="A146" s="44" t="s">
        <v>169</v>
      </c>
      <c r="B146" s="45" t="s">
        <v>308</v>
      </c>
      <c r="C146" s="45" t="s">
        <v>309</v>
      </c>
      <c r="D146" s="45" t="s">
        <v>127</v>
      </c>
      <c r="E146" s="164">
        <f t="shared" si="50"/>
        <v>444438.92</v>
      </c>
    </row>
    <row r="147" spans="1:5" x14ac:dyDescent="0.35">
      <c r="A147" s="44" t="s">
        <v>170</v>
      </c>
      <c r="B147" s="45" t="s">
        <v>308</v>
      </c>
      <c r="C147" s="45" t="s">
        <v>309</v>
      </c>
      <c r="D147" s="45" t="s">
        <v>69</v>
      </c>
      <c r="E147" s="164">
        <v>444438.92</v>
      </c>
    </row>
    <row r="148" spans="1:5" x14ac:dyDescent="0.35">
      <c r="A148" s="53" t="s">
        <v>310</v>
      </c>
      <c r="B148" s="41" t="s">
        <v>308</v>
      </c>
      <c r="C148" s="41" t="s">
        <v>311</v>
      </c>
      <c r="D148" s="41"/>
      <c r="E148" s="165">
        <f t="shared" ref="E148:E149" si="51">E149</f>
        <v>1353610.65</v>
      </c>
    </row>
    <row r="149" spans="1:5" x14ac:dyDescent="0.35">
      <c r="A149" s="44" t="s">
        <v>168</v>
      </c>
      <c r="B149" s="45" t="s">
        <v>308</v>
      </c>
      <c r="C149" s="45" t="s">
        <v>311</v>
      </c>
      <c r="D149" s="45" t="s">
        <v>18</v>
      </c>
      <c r="E149" s="164">
        <f t="shared" si="51"/>
        <v>1353610.65</v>
      </c>
    </row>
    <row r="150" spans="1:5" ht="36" x14ac:dyDescent="0.35">
      <c r="A150" s="44" t="s">
        <v>169</v>
      </c>
      <c r="B150" s="45" t="s">
        <v>308</v>
      </c>
      <c r="C150" s="45" t="s">
        <v>311</v>
      </c>
      <c r="D150" s="45" t="s">
        <v>127</v>
      </c>
      <c r="E150" s="164">
        <f>+E151+E152</f>
        <v>1353610.65</v>
      </c>
    </row>
    <row r="151" spans="1:5" x14ac:dyDescent="0.35">
      <c r="A151" s="44" t="s">
        <v>337</v>
      </c>
      <c r="B151" s="45" t="s">
        <v>308</v>
      </c>
      <c r="C151" s="45" t="s">
        <v>311</v>
      </c>
      <c r="D151" s="45" t="s">
        <v>76</v>
      </c>
      <c r="E151" s="164">
        <v>34500</v>
      </c>
    </row>
    <row r="152" spans="1:5" x14ac:dyDescent="0.35">
      <c r="A152" s="44" t="s">
        <v>170</v>
      </c>
      <c r="B152" s="45" t="s">
        <v>308</v>
      </c>
      <c r="C152" s="45" t="s">
        <v>311</v>
      </c>
      <c r="D152" s="45" t="s">
        <v>69</v>
      </c>
      <c r="E152" s="164">
        <f>1868210.65+50900-600000</f>
        <v>1319110.6499999999</v>
      </c>
    </row>
    <row r="153" spans="1:5" ht="36" x14ac:dyDescent="0.35">
      <c r="A153" s="53" t="s">
        <v>312</v>
      </c>
      <c r="B153" s="41" t="s">
        <v>308</v>
      </c>
      <c r="C153" s="38" t="s">
        <v>313</v>
      </c>
      <c r="D153" s="41"/>
      <c r="E153" s="165">
        <f>E154</f>
        <v>2938762.89</v>
      </c>
    </row>
    <row r="154" spans="1:5" x14ac:dyDescent="0.35">
      <c r="A154" s="47" t="s">
        <v>168</v>
      </c>
      <c r="B154" s="45" t="s">
        <v>308</v>
      </c>
      <c r="C154" s="45" t="s">
        <v>313</v>
      </c>
      <c r="D154" s="45" t="s">
        <v>18</v>
      </c>
      <c r="E154" s="164">
        <f t="shared" ref="E154:E159" si="52">E155</f>
        <v>2938762.89</v>
      </c>
    </row>
    <row r="155" spans="1:5" ht="36" x14ac:dyDescent="0.35">
      <c r="A155" s="47" t="s">
        <v>169</v>
      </c>
      <c r="B155" s="45" t="s">
        <v>308</v>
      </c>
      <c r="C155" s="45" t="s">
        <v>313</v>
      </c>
      <c r="D155" s="45" t="s">
        <v>127</v>
      </c>
      <c r="E155" s="164">
        <f t="shared" si="52"/>
        <v>2938762.89</v>
      </c>
    </row>
    <row r="156" spans="1:5" x14ac:dyDescent="0.35">
      <c r="A156" s="47" t="s">
        <v>170</v>
      </c>
      <c r="B156" s="45" t="s">
        <v>308</v>
      </c>
      <c r="C156" s="45" t="s">
        <v>313</v>
      </c>
      <c r="D156" s="45" t="s">
        <v>69</v>
      </c>
      <c r="E156" s="164">
        <v>2938762.89</v>
      </c>
    </row>
    <row r="157" spans="1:5" x14ac:dyDescent="0.35">
      <c r="A157" s="53" t="s">
        <v>482</v>
      </c>
      <c r="B157" s="41" t="s">
        <v>308</v>
      </c>
      <c r="C157" s="45" t="s">
        <v>483</v>
      </c>
      <c r="D157" s="41"/>
      <c r="E157" s="165">
        <f t="shared" si="52"/>
        <v>1900000</v>
      </c>
    </row>
    <row r="158" spans="1:5" x14ac:dyDescent="0.35">
      <c r="A158" s="47" t="s">
        <v>168</v>
      </c>
      <c r="B158" s="45" t="s">
        <v>308</v>
      </c>
      <c r="C158" s="45" t="s">
        <v>483</v>
      </c>
      <c r="D158" s="45" t="s">
        <v>18</v>
      </c>
      <c r="E158" s="164">
        <f t="shared" si="52"/>
        <v>1900000</v>
      </c>
    </row>
    <row r="159" spans="1:5" ht="36" x14ac:dyDescent="0.35">
      <c r="A159" s="47" t="s">
        <v>169</v>
      </c>
      <c r="B159" s="45" t="s">
        <v>308</v>
      </c>
      <c r="C159" s="45" t="s">
        <v>483</v>
      </c>
      <c r="D159" s="45" t="s">
        <v>127</v>
      </c>
      <c r="E159" s="164">
        <f t="shared" si="52"/>
        <v>1900000</v>
      </c>
    </row>
    <row r="160" spans="1:5" x14ac:dyDescent="0.35">
      <c r="A160" s="47" t="s">
        <v>170</v>
      </c>
      <c r="B160" s="45" t="s">
        <v>308</v>
      </c>
      <c r="C160" s="45" t="s">
        <v>483</v>
      </c>
      <c r="D160" s="45" t="s">
        <v>69</v>
      </c>
      <c r="E160" s="164">
        <v>1900000</v>
      </c>
    </row>
    <row r="161" spans="1:7" s="9" customFormat="1" ht="17.399999999999999" x14ac:dyDescent="0.3">
      <c r="A161" s="46" t="s">
        <v>355</v>
      </c>
      <c r="B161" s="38" t="s">
        <v>356</v>
      </c>
      <c r="C161" s="38"/>
      <c r="D161" s="38"/>
      <c r="E161" s="163">
        <f t="shared" ref="E161:E162" si="53">+E162</f>
        <v>60200</v>
      </c>
      <c r="F161" s="86"/>
    </row>
    <row r="162" spans="1:7" s="9" customFormat="1" ht="34.799999999999997" x14ac:dyDescent="0.3">
      <c r="A162" s="46" t="s">
        <v>173</v>
      </c>
      <c r="B162" s="38" t="s">
        <v>354</v>
      </c>
      <c r="C162" s="38"/>
      <c r="D162" s="38"/>
      <c r="E162" s="163">
        <f t="shared" si="53"/>
        <v>60200</v>
      </c>
      <c r="F162" s="86"/>
    </row>
    <row r="163" spans="1:7" x14ac:dyDescent="0.35">
      <c r="A163" s="40" t="s">
        <v>266</v>
      </c>
      <c r="B163" s="41" t="s">
        <v>354</v>
      </c>
      <c r="C163" s="41" t="s">
        <v>267</v>
      </c>
      <c r="D163" s="41"/>
      <c r="E163" s="163">
        <f t="shared" ref="E163:E164" si="54">E164</f>
        <v>60200</v>
      </c>
    </row>
    <row r="164" spans="1:7" ht="36" x14ac:dyDescent="0.35">
      <c r="A164" s="42" t="s">
        <v>268</v>
      </c>
      <c r="B164" s="43" t="s">
        <v>354</v>
      </c>
      <c r="C164" s="43" t="s">
        <v>269</v>
      </c>
      <c r="D164" s="43"/>
      <c r="E164" s="164">
        <f t="shared" si="54"/>
        <v>60200</v>
      </c>
    </row>
    <row r="165" spans="1:7" ht="36" x14ac:dyDescent="0.35">
      <c r="A165" s="44" t="s">
        <v>260</v>
      </c>
      <c r="B165" s="45" t="s">
        <v>354</v>
      </c>
      <c r="C165" s="45" t="s">
        <v>270</v>
      </c>
      <c r="D165" s="45"/>
      <c r="E165" s="164">
        <f t="shared" ref="E165" si="55">+E166+E170</f>
        <v>60200</v>
      </c>
    </row>
    <row r="166" spans="1:7" x14ac:dyDescent="0.35">
      <c r="A166" s="44" t="s">
        <v>271</v>
      </c>
      <c r="B166" s="45" t="s">
        <v>354</v>
      </c>
      <c r="C166" s="45" t="s">
        <v>272</v>
      </c>
      <c r="D166" s="45" t="s">
        <v>16</v>
      </c>
      <c r="E166" s="164">
        <f t="shared" ref="E166" si="56">+E167</f>
        <v>57200</v>
      </c>
    </row>
    <row r="167" spans="1:7" x14ac:dyDescent="0.35">
      <c r="A167" s="44" t="s">
        <v>168</v>
      </c>
      <c r="B167" s="45" t="s">
        <v>354</v>
      </c>
      <c r="C167" s="45" t="s">
        <v>272</v>
      </c>
      <c r="D167" s="45" t="s">
        <v>18</v>
      </c>
      <c r="E167" s="164">
        <f t="shared" ref="E167" si="57">E168</f>
        <v>57200</v>
      </c>
    </row>
    <row r="168" spans="1:7" ht="36" x14ac:dyDescent="0.35">
      <c r="A168" s="44" t="s">
        <v>169</v>
      </c>
      <c r="B168" s="45" t="s">
        <v>354</v>
      </c>
      <c r="C168" s="45" t="s">
        <v>272</v>
      </c>
      <c r="D168" s="45" t="s">
        <v>127</v>
      </c>
      <c r="E168" s="164">
        <f t="shared" ref="E168" si="58">+E169</f>
        <v>57200</v>
      </c>
    </row>
    <row r="169" spans="1:7" x14ac:dyDescent="0.35">
      <c r="A169" s="44" t="s">
        <v>170</v>
      </c>
      <c r="B169" s="45" t="s">
        <v>354</v>
      </c>
      <c r="C169" s="45" t="s">
        <v>272</v>
      </c>
      <c r="D169" s="45" t="s">
        <v>69</v>
      </c>
      <c r="E169" s="164">
        <v>57200</v>
      </c>
    </row>
    <row r="170" spans="1:7" ht="36" x14ac:dyDescent="0.35">
      <c r="A170" s="44" t="s">
        <v>352</v>
      </c>
      <c r="B170" s="45" t="s">
        <v>354</v>
      </c>
      <c r="C170" s="45" t="s">
        <v>353</v>
      </c>
      <c r="D170" s="45"/>
      <c r="E170" s="164">
        <f t="shared" ref="E170" si="59">+E171</f>
        <v>3000</v>
      </c>
    </row>
    <row r="171" spans="1:7" x14ac:dyDescent="0.35">
      <c r="A171" s="44" t="s">
        <v>168</v>
      </c>
      <c r="B171" s="45" t="s">
        <v>354</v>
      </c>
      <c r="C171" s="45" t="s">
        <v>353</v>
      </c>
      <c r="D171" s="45" t="s">
        <v>18</v>
      </c>
      <c r="E171" s="164">
        <f t="shared" ref="E171" si="60">E172</f>
        <v>3000</v>
      </c>
    </row>
    <row r="172" spans="1:7" ht="36" x14ac:dyDescent="0.35">
      <c r="A172" s="44" t="s">
        <v>169</v>
      </c>
      <c r="B172" s="45" t="s">
        <v>354</v>
      </c>
      <c r="C172" s="45" t="s">
        <v>353</v>
      </c>
      <c r="D172" s="45" t="s">
        <v>127</v>
      </c>
      <c r="E172" s="164">
        <f t="shared" ref="E172" si="61">+E173</f>
        <v>3000</v>
      </c>
    </row>
    <row r="173" spans="1:7" x14ac:dyDescent="0.35">
      <c r="A173" s="44" t="s">
        <v>170</v>
      </c>
      <c r="B173" s="45" t="s">
        <v>354</v>
      </c>
      <c r="C173" s="45" t="s">
        <v>353</v>
      </c>
      <c r="D173" s="45" t="s">
        <v>69</v>
      </c>
      <c r="E173" s="164">
        <v>3000</v>
      </c>
    </row>
    <row r="174" spans="1:7" x14ac:dyDescent="0.35">
      <c r="A174" s="39" t="s">
        <v>314</v>
      </c>
      <c r="B174" s="38" t="s">
        <v>315</v>
      </c>
      <c r="C174" s="38"/>
      <c r="D174" s="38"/>
      <c r="E174" s="163">
        <f t="shared" ref="E174" si="62">E175</f>
        <v>11318744.800000001</v>
      </c>
    </row>
    <row r="175" spans="1:7" x14ac:dyDescent="0.35">
      <c r="A175" s="39" t="s">
        <v>316</v>
      </c>
      <c r="B175" s="38" t="s">
        <v>317</v>
      </c>
      <c r="C175" s="38"/>
      <c r="D175" s="38"/>
      <c r="E175" s="163">
        <f>+E176+E182</f>
        <v>11318744.800000001</v>
      </c>
    </row>
    <row r="176" spans="1:7" x14ac:dyDescent="0.35">
      <c r="A176" s="40" t="s">
        <v>368</v>
      </c>
      <c r="B176" s="41" t="s">
        <v>317</v>
      </c>
      <c r="C176" s="41" t="s">
        <v>350</v>
      </c>
      <c r="D176" s="41"/>
      <c r="E176" s="206">
        <f>+E177</f>
        <v>104167</v>
      </c>
      <c r="F176" s="7"/>
      <c r="G176" s="85"/>
    </row>
    <row r="177" spans="1:7" s="9" customFormat="1" ht="36" x14ac:dyDescent="0.3">
      <c r="A177" s="40" t="s">
        <v>495</v>
      </c>
      <c r="B177" s="41" t="s">
        <v>317</v>
      </c>
      <c r="C177" s="41" t="s">
        <v>496</v>
      </c>
      <c r="D177" s="41"/>
      <c r="E177" s="206">
        <f>+E178</f>
        <v>104167</v>
      </c>
      <c r="G177" s="205"/>
    </row>
    <row r="178" spans="1:7" s="9" customFormat="1" ht="21" customHeight="1" x14ac:dyDescent="0.3">
      <c r="A178" s="39" t="s">
        <v>498</v>
      </c>
      <c r="B178" s="38" t="s">
        <v>317</v>
      </c>
      <c r="C178" s="38" t="s">
        <v>497</v>
      </c>
      <c r="D178" s="38" t="s">
        <v>16</v>
      </c>
      <c r="E178" s="207">
        <f>+E179</f>
        <v>104167</v>
      </c>
      <c r="G178" s="205"/>
    </row>
    <row r="179" spans="1:7" ht="36" x14ac:dyDescent="0.35">
      <c r="A179" s="44" t="s">
        <v>169</v>
      </c>
      <c r="B179" s="45" t="s">
        <v>317</v>
      </c>
      <c r="C179" s="45" t="s">
        <v>503</v>
      </c>
      <c r="D179" s="45" t="s">
        <v>127</v>
      </c>
      <c r="E179" s="173">
        <f>+E180+E181</f>
        <v>104167</v>
      </c>
      <c r="F179" s="7"/>
      <c r="G179" s="85"/>
    </row>
    <row r="180" spans="1:7" x14ac:dyDescent="0.35">
      <c r="A180" s="44" t="s">
        <v>337</v>
      </c>
      <c r="B180" s="45" t="s">
        <v>317</v>
      </c>
      <c r="C180" s="45" t="s">
        <v>503</v>
      </c>
      <c r="D180" s="45" t="s">
        <v>76</v>
      </c>
      <c r="E180" s="173">
        <v>49999</v>
      </c>
      <c r="F180" s="7"/>
      <c r="G180" s="85"/>
    </row>
    <row r="181" spans="1:7" x14ac:dyDescent="0.35">
      <c r="A181" s="44" t="s">
        <v>170</v>
      </c>
      <c r="B181" s="45" t="s">
        <v>317</v>
      </c>
      <c r="C181" s="45" t="s">
        <v>503</v>
      </c>
      <c r="D181" s="45" t="s">
        <v>69</v>
      </c>
      <c r="E181" s="173">
        <v>54168</v>
      </c>
      <c r="F181" s="7"/>
      <c r="G181" s="85"/>
    </row>
    <row r="182" spans="1:7" x14ac:dyDescent="0.35">
      <c r="A182" s="40" t="s">
        <v>266</v>
      </c>
      <c r="B182" s="41" t="s">
        <v>317</v>
      </c>
      <c r="C182" s="41" t="s">
        <v>267</v>
      </c>
      <c r="D182" s="41"/>
      <c r="E182" s="165">
        <f t="shared" ref="E182:E184" si="63">E183</f>
        <v>11214577.800000001</v>
      </c>
    </row>
    <row r="183" spans="1:7" ht="36" x14ac:dyDescent="0.35">
      <c r="A183" s="42" t="s">
        <v>268</v>
      </c>
      <c r="B183" s="43" t="s">
        <v>317</v>
      </c>
      <c r="C183" s="43" t="s">
        <v>269</v>
      </c>
      <c r="D183" s="43"/>
      <c r="E183" s="166">
        <f t="shared" si="63"/>
        <v>11214577.800000001</v>
      </c>
    </row>
    <row r="184" spans="1:7" ht="36" x14ac:dyDescent="0.35">
      <c r="A184" s="44" t="s">
        <v>260</v>
      </c>
      <c r="B184" s="45" t="s">
        <v>317</v>
      </c>
      <c r="C184" s="45" t="s">
        <v>270</v>
      </c>
      <c r="D184" s="38"/>
      <c r="E184" s="164">
        <f t="shared" si="63"/>
        <v>11214577.800000001</v>
      </c>
    </row>
    <row r="185" spans="1:7" ht="36" x14ac:dyDescent="0.35">
      <c r="A185" s="44" t="s">
        <v>352</v>
      </c>
      <c r="B185" s="45" t="s">
        <v>317</v>
      </c>
      <c r="C185" s="45" t="s">
        <v>353</v>
      </c>
      <c r="D185" s="45" t="s">
        <v>16</v>
      </c>
      <c r="E185" s="164">
        <f t="shared" ref="E185" si="64">E186+E190+E195</f>
        <v>11214577.800000001</v>
      </c>
    </row>
    <row r="186" spans="1:7" ht="54" x14ac:dyDescent="0.35">
      <c r="A186" s="44" t="s">
        <v>164</v>
      </c>
      <c r="B186" s="45" t="s">
        <v>317</v>
      </c>
      <c r="C186" s="45" t="s">
        <v>353</v>
      </c>
      <c r="D186" s="45" t="s">
        <v>126</v>
      </c>
      <c r="E186" s="164">
        <f t="shared" ref="E186" si="65">E187</f>
        <v>9453000</v>
      </c>
    </row>
    <row r="187" spans="1:7" x14ac:dyDescent="0.35">
      <c r="A187" s="44" t="s">
        <v>174</v>
      </c>
      <c r="B187" s="45" t="s">
        <v>317</v>
      </c>
      <c r="C187" s="45" t="s">
        <v>353</v>
      </c>
      <c r="D187" s="45" t="s">
        <v>122</v>
      </c>
      <c r="E187" s="164">
        <f t="shared" ref="E187" si="66">E188+E189</f>
        <v>9453000</v>
      </c>
    </row>
    <row r="188" spans="1:7" x14ac:dyDescent="0.35">
      <c r="A188" s="44" t="s">
        <v>175</v>
      </c>
      <c r="B188" s="45" t="s">
        <v>317</v>
      </c>
      <c r="C188" s="45" t="s">
        <v>353</v>
      </c>
      <c r="D188" s="45" t="s">
        <v>80</v>
      </c>
      <c r="E188" s="164">
        <v>7260000</v>
      </c>
    </row>
    <row r="189" spans="1:7" ht="36" x14ac:dyDescent="0.35">
      <c r="A189" s="44" t="s">
        <v>414</v>
      </c>
      <c r="B189" s="45" t="s">
        <v>317</v>
      </c>
      <c r="C189" s="45" t="s">
        <v>353</v>
      </c>
      <c r="D189" s="45" t="s">
        <v>121</v>
      </c>
      <c r="E189" s="164">
        <v>2193000</v>
      </c>
    </row>
    <row r="190" spans="1:7" x14ac:dyDescent="0.35">
      <c r="A190" s="44" t="s">
        <v>168</v>
      </c>
      <c r="B190" s="45" t="s">
        <v>317</v>
      </c>
      <c r="C190" s="45" t="s">
        <v>353</v>
      </c>
      <c r="D190" s="45" t="s">
        <v>18</v>
      </c>
      <c r="E190" s="164">
        <f t="shared" ref="E190" si="67">E191</f>
        <v>1761577.7999999998</v>
      </c>
    </row>
    <row r="191" spans="1:7" ht="36" x14ac:dyDescent="0.35">
      <c r="A191" s="44" t="s">
        <v>169</v>
      </c>
      <c r="B191" s="45" t="s">
        <v>317</v>
      </c>
      <c r="C191" s="45" t="s">
        <v>353</v>
      </c>
      <c r="D191" s="45" t="s">
        <v>127</v>
      </c>
      <c r="E191" s="164">
        <f t="shared" ref="E191" si="68">E193+E192+E194</f>
        <v>1761577.7999999998</v>
      </c>
    </row>
    <row r="192" spans="1:7" x14ac:dyDescent="0.35">
      <c r="A192" s="44" t="s">
        <v>337</v>
      </c>
      <c r="B192" s="45" t="s">
        <v>317</v>
      </c>
      <c r="C192" s="45" t="s">
        <v>353</v>
      </c>
      <c r="D192" s="45" t="s">
        <v>76</v>
      </c>
      <c r="E192" s="164">
        <v>161914.09</v>
      </c>
    </row>
    <row r="193" spans="1:5" x14ac:dyDescent="0.35">
      <c r="A193" s="44" t="s">
        <v>170</v>
      </c>
      <c r="B193" s="45" t="s">
        <v>317</v>
      </c>
      <c r="C193" s="45" t="s">
        <v>353</v>
      </c>
      <c r="D193" s="45" t="s">
        <v>69</v>
      </c>
      <c r="E193" s="164">
        <v>709168.12</v>
      </c>
    </row>
    <row r="194" spans="1:5" x14ac:dyDescent="0.35">
      <c r="A194" s="44" t="s">
        <v>364</v>
      </c>
      <c r="B194" s="45" t="s">
        <v>317</v>
      </c>
      <c r="C194" s="45" t="s">
        <v>353</v>
      </c>
      <c r="D194" s="45" t="s">
        <v>363</v>
      </c>
      <c r="E194" s="164">
        <v>890495.59</v>
      </c>
    </row>
    <row r="195" spans="1:5" x14ac:dyDescent="0.35">
      <c r="A195" s="44" t="s">
        <v>147</v>
      </c>
      <c r="B195" s="45" t="s">
        <v>317</v>
      </c>
      <c r="C195" s="45" t="s">
        <v>353</v>
      </c>
      <c r="D195" s="45" t="s">
        <v>128</v>
      </c>
      <c r="E195" s="164">
        <f t="shared" ref="E195" si="69">E196</f>
        <v>0</v>
      </c>
    </row>
    <row r="196" spans="1:5" x14ac:dyDescent="0.35">
      <c r="A196" s="44" t="s">
        <v>130</v>
      </c>
      <c r="B196" s="45" t="s">
        <v>317</v>
      </c>
      <c r="C196" s="45" t="s">
        <v>353</v>
      </c>
      <c r="D196" s="45" t="s">
        <v>78</v>
      </c>
      <c r="E196" s="164">
        <f t="shared" ref="E196" si="70">E197+E198</f>
        <v>0</v>
      </c>
    </row>
    <row r="197" spans="1:5" x14ac:dyDescent="0.35">
      <c r="A197" s="44" t="s">
        <v>146</v>
      </c>
      <c r="B197" s="45" t="s">
        <v>317</v>
      </c>
      <c r="C197" s="45" t="s">
        <v>353</v>
      </c>
      <c r="D197" s="45" t="s">
        <v>77</v>
      </c>
      <c r="E197" s="164">
        <v>0</v>
      </c>
    </row>
    <row r="198" spans="1:5" x14ac:dyDescent="0.35">
      <c r="A198" s="44" t="s">
        <v>134</v>
      </c>
      <c r="B198" s="45" t="s">
        <v>317</v>
      </c>
      <c r="C198" s="45" t="s">
        <v>353</v>
      </c>
      <c r="D198" s="45" t="s">
        <v>133</v>
      </c>
      <c r="E198" s="164">
        <v>0</v>
      </c>
    </row>
    <row r="199" spans="1:5" x14ac:dyDescent="0.35">
      <c r="A199" s="39" t="s">
        <v>81</v>
      </c>
      <c r="B199" s="38" t="s">
        <v>318</v>
      </c>
      <c r="C199" s="38"/>
      <c r="D199" s="38"/>
      <c r="E199" s="163">
        <f t="shared" ref="E199" si="71">E203</f>
        <v>548568</v>
      </c>
    </row>
    <row r="200" spans="1:5" x14ac:dyDescent="0.35">
      <c r="A200" s="39" t="s">
        <v>319</v>
      </c>
      <c r="B200" s="38" t="s">
        <v>320</v>
      </c>
      <c r="C200" s="38"/>
      <c r="D200" s="38"/>
      <c r="E200" s="163">
        <f t="shared" ref="E200:E205" si="72">E201</f>
        <v>548568</v>
      </c>
    </row>
    <row r="201" spans="1:5" x14ac:dyDescent="0.35">
      <c r="A201" s="40" t="s">
        <v>266</v>
      </c>
      <c r="B201" s="41" t="s">
        <v>320</v>
      </c>
      <c r="C201" s="41" t="s">
        <v>267</v>
      </c>
      <c r="D201" s="41"/>
      <c r="E201" s="166">
        <f t="shared" si="72"/>
        <v>548568</v>
      </c>
    </row>
    <row r="202" spans="1:5" ht="36" x14ac:dyDescent="0.35">
      <c r="A202" s="42" t="s">
        <v>268</v>
      </c>
      <c r="B202" s="43" t="s">
        <v>320</v>
      </c>
      <c r="C202" s="43" t="s">
        <v>269</v>
      </c>
      <c r="D202" s="43"/>
      <c r="E202" s="166">
        <f t="shared" si="72"/>
        <v>548568</v>
      </c>
    </row>
    <row r="203" spans="1:5" ht="36" x14ac:dyDescent="0.35">
      <c r="A203" s="44" t="s">
        <v>260</v>
      </c>
      <c r="B203" s="45" t="s">
        <v>320</v>
      </c>
      <c r="C203" s="45" t="s">
        <v>270</v>
      </c>
      <c r="D203" s="45"/>
      <c r="E203" s="164">
        <f t="shared" si="72"/>
        <v>548568</v>
      </c>
    </row>
    <row r="204" spans="1:5" x14ac:dyDescent="0.35">
      <c r="A204" s="44" t="s">
        <v>321</v>
      </c>
      <c r="B204" s="45" t="s">
        <v>320</v>
      </c>
      <c r="C204" s="45" t="s">
        <v>322</v>
      </c>
      <c r="D204" s="45" t="s">
        <v>16</v>
      </c>
      <c r="E204" s="164">
        <f t="shared" si="72"/>
        <v>548568</v>
      </c>
    </row>
    <row r="205" spans="1:5" x14ac:dyDescent="0.35">
      <c r="A205" s="44" t="s">
        <v>176</v>
      </c>
      <c r="B205" s="45" t="s">
        <v>320</v>
      </c>
      <c r="C205" s="45" t="s">
        <v>322</v>
      </c>
      <c r="D205" s="45" t="s">
        <v>20</v>
      </c>
      <c r="E205" s="164">
        <f t="shared" si="72"/>
        <v>548568</v>
      </c>
    </row>
    <row r="206" spans="1:5" x14ac:dyDescent="0.35">
      <c r="A206" s="44" t="s">
        <v>323</v>
      </c>
      <c r="B206" s="45" t="s">
        <v>320</v>
      </c>
      <c r="C206" s="45" t="s">
        <v>322</v>
      </c>
      <c r="D206" s="45" t="s">
        <v>79</v>
      </c>
      <c r="E206" s="164">
        <v>548568</v>
      </c>
    </row>
    <row r="207" spans="1:5" x14ac:dyDescent="0.35">
      <c r="A207" s="39" t="s">
        <v>259</v>
      </c>
      <c r="B207" s="38" t="s">
        <v>324</v>
      </c>
      <c r="C207" s="38"/>
      <c r="D207" s="38"/>
      <c r="E207" s="163">
        <f t="shared" ref="E207:E213" si="73">E208</f>
        <v>5000</v>
      </c>
    </row>
    <row r="208" spans="1:5" x14ac:dyDescent="0.35">
      <c r="A208" s="39" t="s">
        <v>325</v>
      </c>
      <c r="B208" s="38" t="s">
        <v>326</v>
      </c>
      <c r="C208" s="38"/>
      <c r="D208" s="38"/>
      <c r="E208" s="163">
        <f t="shared" si="73"/>
        <v>5000</v>
      </c>
    </row>
    <row r="209" spans="1:5" x14ac:dyDescent="0.35">
      <c r="A209" s="40" t="s">
        <v>266</v>
      </c>
      <c r="B209" s="41" t="s">
        <v>326</v>
      </c>
      <c r="C209" s="41" t="s">
        <v>267</v>
      </c>
      <c r="D209" s="41"/>
      <c r="E209" s="164">
        <f t="shared" si="73"/>
        <v>5000</v>
      </c>
    </row>
    <row r="210" spans="1:5" ht="36" x14ac:dyDescent="0.35">
      <c r="A210" s="42" t="s">
        <v>268</v>
      </c>
      <c r="B210" s="45" t="s">
        <v>326</v>
      </c>
      <c r="C210" s="43" t="s">
        <v>269</v>
      </c>
      <c r="D210" s="45"/>
      <c r="E210" s="164">
        <f t="shared" si="73"/>
        <v>5000</v>
      </c>
    </row>
    <row r="211" spans="1:5" ht="36" x14ac:dyDescent="0.35">
      <c r="A211" s="44" t="s">
        <v>260</v>
      </c>
      <c r="B211" s="45" t="s">
        <v>326</v>
      </c>
      <c r="C211" s="45" t="s">
        <v>270</v>
      </c>
      <c r="D211" s="45"/>
      <c r="E211" s="164">
        <f t="shared" si="73"/>
        <v>5000</v>
      </c>
    </row>
    <row r="212" spans="1:5" x14ac:dyDescent="0.35">
      <c r="A212" s="44" t="s">
        <v>261</v>
      </c>
      <c r="B212" s="45" t="s">
        <v>326</v>
      </c>
      <c r="C212" s="45" t="s">
        <v>327</v>
      </c>
      <c r="D212" s="45" t="s">
        <v>16</v>
      </c>
      <c r="E212" s="164">
        <f t="shared" si="73"/>
        <v>5000</v>
      </c>
    </row>
    <row r="213" spans="1:5" x14ac:dyDescent="0.35">
      <c r="A213" s="44" t="s">
        <v>328</v>
      </c>
      <c r="B213" s="45" t="s">
        <v>326</v>
      </c>
      <c r="C213" s="45" t="s">
        <v>327</v>
      </c>
      <c r="D213" s="45" t="s">
        <v>329</v>
      </c>
      <c r="E213" s="164">
        <f t="shared" si="73"/>
        <v>5000</v>
      </c>
    </row>
    <row r="214" spans="1:5" x14ac:dyDescent="0.35">
      <c r="A214" s="44" t="s">
        <v>261</v>
      </c>
      <c r="B214" s="45" t="s">
        <v>326</v>
      </c>
      <c r="C214" s="45" t="s">
        <v>327</v>
      </c>
      <c r="D214" s="45" t="s">
        <v>262</v>
      </c>
      <c r="E214" s="164">
        <v>5000</v>
      </c>
    </row>
    <row r="215" spans="1:5" ht="34.799999999999997" x14ac:dyDescent="0.35">
      <c r="A215" s="39" t="s">
        <v>415</v>
      </c>
      <c r="B215" s="38" t="s">
        <v>330</v>
      </c>
      <c r="C215" s="38"/>
      <c r="D215" s="38"/>
      <c r="E215" s="163">
        <f t="shared" ref="E215:E221" si="74">E216</f>
        <v>358024.11</v>
      </c>
    </row>
    <row r="216" spans="1:5" x14ac:dyDescent="0.35">
      <c r="A216" s="39" t="s">
        <v>331</v>
      </c>
      <c r="B216" s="38" t="s">
        <v>332</v>
      </c>
      <c r="C216" s="38"/>
      <c r="D216" s="38"/>
      <c r="E216" s="163">
        <f t="shared" si="74"/>
        <v>358024.11</v>
      </c>
    </row>
    <row r="217" spans="1:5" x14ac:dyDescent="0.35">
      <c r="A217" s="40" t="s">
        <v>266</v>
      </c>
      <c r="B217" s="41" t="s">
        <v>332</v>
      </c>
      <c r="C217" s="41" t="s">
        <v>267</v>
      </c>
      <c r="D217" s="41"/>
      <c r="E217" s="165">
        <f t="shared" si="74"/>
        <v>358024.11</v>
      </c>
    </row>
    <row r="218" spans="1:5" ht="36" x14ac:dyDescent="0.35">
      <c r="A218" s="42" t="s">
        <v>268</v>
      </c>
      <c r="B218" s="43" t="s">
        <v>332</v>
      </c>
      <c r="C218" s="43" t="s">
        <v>269</v>
      </c>
      <c r="D218" s="43"/>
      <c r="E218" s="166">
        <f t="shared" si="74"/>
        <v>358024.11</v>
      </c>
    </row>
    <row r="219" spans="1:5" ht="36" x14ac:dyDescent="0.35">
      <c r="A219" s="44" t="s">
        <v>260</v>
      </c>
      <c r="B219" s="45" t="s">
        <v>332</v>
      </c>
      <c r="C219" s="45" t="s">
        <v>270</v>
      </c>
      <c r="D219" s="45"/>
      <c r="E219" s="164">
        <f t="shared" si="74"/>
        <v>358024.11</v>
      </c>
    </row>
    <row r="220" spans="1:5" x14ac:dyDescent="0.35">
      <c r="A220" s="44" t="s">
        <v>333</v>
      </c>
      <c r="B220" s="45" t="s">
        <v>332</v>
      </c>
      <c r="C220" s="45" t="s">
        <v>334</v>
      </c>
      <c r="D220" s="45" t="s">
        <v>16</v>
      </c>
      <c r="E220" s="164">
        <f t="shared" si="74"/>
        <v>358024.11</v>
      </c>
    </row>
    <row r="221" spans="1:5" x14ac:dyDescent="0.35">
      <c r="A221" s="44" t="s">
        <v>335</v>
      </c>
      <c r="B221" s="45" t="s">
        <v>332</v>
      </c>
      <c r="C221" s="45" t="s">
        <v>334</v>
      </c>
      <c r="D221" s="45" t="s">
        <v>129</v>
      </c>
      <c r="E221" s="164">
        <f t="shared" si="74"/>
        <v>358024.11</v>
      </c>
    </row>
    <row r="222" spans="1:5" ht="18.600000000000001" thickBot="1" x14ac:dyDescent="0.4">
      <c r="A222" s="54" t="s">
        <v>333</v>
      </c>
      <c r="B222" s="55" t="s">
        <v>332</v>
      </c>
      <c r="C222" s="55" t="s">
        <v>334</v>
      </c>
      <c r="D222" s="55" t="s">
        <v>74</v>
      </c>
      <c r="E222" s="164">
        <v>358024.11</v>
      </c>
    </row>
  </sheetData>
  <mergeCells count="2">
    <mergeCell ref="A4:E4"/>
    <mergeCell ref="A2:E2"/>
  </mergeCells>
  <phoneticPr fontId="23" type="noConversion"/>
  <pageMargins left="0.70866141732283472" right="0.70866141732283472" top="0.74803149606299213" bottom="0.74803149606299213" header="0.31496062992125984" footer="0.31496062992125984"/>
  <pageSetup paperSize="9" scale="46" fitToHeight="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212"/>
  <sheetViews>
    <sheetView zoomScale="60" zoomScaleNormal="60" workbookViewId="0">
      <pane ySplit="7" topLeftCell="A8" activePane="bottomLeft" state="frozen"/>
      <selection activeCell="G56" sqref="G56"/>
      <selection pane="bottomLeft" activeCell="A2" sqref="A2:F2"/>
    </sheetView>
  </sheetViews>
  <sheetFormatPr defaultColWidth="9.109375" defaultRowHeight="18" x14ac:dyDescent="0.35"/>
  <cols>
    <col min="1" max="1" width="87.21875" style="111" customWidth="1"/>
    <col min="2" max="2" width="12.6640625" style="24" customWidth="1"/>
    <col min="3" max="3" width="19.21875" style="24" customWidth="1"/>
    <col min="4" max="4" width="11.21875" style="24" customWidth="1"/>
    <col min="5" max="5" width="21.109375" style="7" customWidth="1"/>
    <col min="6" max="6" width="21.33203125" style="7" customWidth="1"/>
    <col min="7" max="16384" width="9.109375" style="7"/>
  </cols>
  <sheetData>
    <row r="1" spans="1:7" x14ac:dyDescent="0.35">
      <c r="E1" s="58"/>
      <c r="F1" s="27" t="s">
        <v>252</v>
      </c>
    </row>
    <row r="2" spans="1:7" ht="37.200000000000003" customHeight="1" x14ac:dyDescent="0.35">
      <c r="A2" s="218" t="s">
        <v>504</v>
      </c>
      <c r="B2" s="218"/>
      <c r="C2" s="218"/>
      <c r="D2" s="218"/>
      <c r="E2" s="218"/>
      <c r="F2" s="218"/>
    </row>
    <row r="3" spans="1:7" x14ac:dyDescent="0.35">
      <c r="E3" s="25"/>
    </row>
    <row r="4" spans="1:7" ht="34.200000000000003" customHeight="1" x14ac:dyDescent="0.35">
      <c r="A4" s="231" t="s">
        <v>466</v>
      </c>
      <c r="B4" s="231"/>
      <c r="C4" s="231"/>
      <c r="D4" s="231"/>
      <c r="E4" s="231"/>
      <c r="F4" s="231"/>
    </row>
    <row r="5" spans="1:7" ht="18.600000000000001" thickBot="1" x14ac:dyDescent="0.4">
      <c r="A5" s="133"/>
      <c r="B5" s="102"/>
      <c r="C5" s="102"/>
      <c r="F5" s="188" t="s">
        <v>453</v>
      </c>
    </row>
    <row r="6" spans="1:7" ht="35.4" thickBot="1" x14ac:dyDescent="0.4">
      <c r="A6" s="79" t="s">
        <v>0</v>
      </c>
      <c r="B6" s="80" t="s">
        <v>265</v>
      </c>
      <c r="C6" s="80" t="s">
        <v>119</v>
      </c>
      <c r="D6" s="80" t="s">
        <v>118</v>
      </c>
      <c r="E6" s="81" t="s">
        <v>371</v>
      </c>
      <c r="F6" s="81" t="s">
        <v>465</v>
      </c>
      <c r="G6" s="82"/>
    </row>
    <row r="7" spans="1:7" ht="34.799999999999997" x14ac:dyDescent="0.35">
      <c r="A7" s="138" t="s">
        <v>14</v>
      </c>
      <c r="B7" s="171"/>
      <c r="C7" s="139"/>
      <c r="D7" s="139"/>
      <c r="E7" s="172">
        <f>+E8+E74+E86+E96+E126+E157+E170+E189+E197+E205</f>
        <v>73313685.170000002</v>
      </c>
      <c r="F7" s="172">
        <f>+F8+F74+F86+F96+F126+F157+F170+F189+F197+F205</f>
        <v>73904365.170000002</v>
      </c>
      <c r="G7" s="82"/>
    </row>
    <row r="8" spans="1:7" x14ac:dyDescent="0.35">
      <c r="A8" s="37" t="s">
        <v>15</v>
      </c>
      <c r="B8" s="38" t="s">
        <v>263</v>
      </c>
      <c r="C8" s="38"/>
      <c r="D8" s="38"/>
      <c r="E8" s="163">
        <f t="shared" ref="E8:F8" si="0">E9+E18+E51+E58+E42</f>
        <v>16274395.169999998</v>
      </c>
      <c r="F8" s="163">
        <f t="shared" si="0"/>
        <v>16274395.169999998</v>
      </c>
      <c r="G8" s="82"/>
    </row>
    <row r="9" spans="1:7" ht="34.799999999999997" x14ac:dyDescent="0.35">
      <c r="A9" s="39" t="s">
        <v>338</v>
      </c>
      <c r="B9" s="38" t="s">
        <v>264</v>
      </c>
      <c r="C9" s="38"/>
      <c r="D9" s="38"/>
      <c r="E9" s="163">
        <f t="shared" ref="E9:F11" si="1">E10</f>
        <v>2614088.2999999998</v>
      </c>
      <c r="F9" s="163">
        <f t="shared" si="1"/>
        <v>2614088.2999999998</v>
      </c>
      <c r="G9" s="82"/>
    </row>
    <row r="10" spans="1:7" x14ac:dyDescent="0.35">
      <c r="A10" s="40" t="s">
        <v>266</v>
      </c>
      <c r="B10" s="41" t="s">
        <v>264</v>
      </c>
      <c r="C10" s="41" t="s">
        <v>267</v>
      </c>
      <c r="D10" s="41"/>
      <c r="E10" s="163">
        <f t="shared" si="1"/>
        <v>2614088.2999999998</v>
      </c>
      <c r="F10" s="163">
        <f t="shared" si="1"/>
        <v>2614088.2999999998</v>
      </c>
      <c r="G10" s="82"/>
    </row>
    <row r="11" spans="1:7" ht="36" x14ac:dyDescent="0.35">
      <c r="A11" s="42" t="s">
        <v>268</v>
      </c>
      <c r="B11" s="43" t="s">
        <v>264</v>
      </c>
      <c r="C11" s="43" t="s">
        <v>269</v>
      </c>
      <c r="D11" s="43"/>
      <c r="E11" s="164">
        <f t="shared" si="1"/>
        <v>2614088.2999999998</v>
      </c>
      <c r="F11" s="164">
        <f t="shared" si="1"/>
        <v>2614088.2999999998</v>
      </c>
      <c r="G11" s="82"/>
    </row>
    <row r="12" spans="1:7" ht="36" x14ac:dyDescent="0.35">
      <c r="A12" s="44" t="s">
        <v>260</v>
      </c>
      <c r="B12" s="45" t="s">
        <v>264</v>
      </c>
      <c r="C12" s="45" t="s">
        <v>270</v>
      </c>
      <c r="D12" s="45"/>
      <c r="E12" s="164">
        <f t="shared" ref="E12:F12" si="2">E14</f>
        <v>2614088.2999999998</v>
      </c>
      <c r="F12" s="164">
        <f t="shared" si="2"/>
        <v>2614088.2999999998</v>
      </c>
      <c r="G12" s="82"/>
    </row>
    <row r="13" spans="1:7" x14ac:dyDescent="0.35">
      <c r="A13" s="44" t="s">
        <v>271</v>
      </c>
      <c r="B13" s="45" t="s">
        <v>264</v>
      </c>
      <c r="C13" s="45" t="s">
        <v>272</v>
      </c>
      <c r="D13" s="45"/>
      <c r="E13" s="164">
        <f t="shared" ref="E13:F14" si="3">E14</f>
        <v>2614088.2999999998</v>
      </c>
      <c r="F13" s="164">
        <f t="shared" si="3"/>
        <v>2614088.2999999998</v>
      </c>
      <c r="G13" s="82"/>
    </row>
    <row r="14" spans="1:7" ht="72" x14ac:dyDescent="0.35">
      <c r="A14" s="44" t="s">
        <v>164</v>
      </c>
      <c r="B14" s="45" t="s">
        <v>264</v>
      </c>
      <c r="C14" s="45" t="s">
        <v>272</v>
      </c>
      <c r="D14" s="45" t="s">
        <v>126</v>
      </c>
      <c r="E14" s="164">
        <f t="shared" si="3"/>
        <v>2614088.2999999998</v>
      </c>
      <c r="F14" s="164">
        <f t="shared" si="3"/>
        <v>2614088.2999999998</v>
      </c>
      <c r="G14" s="82"/>
    </row>
    <row r="15" spans="1:7" x14ac:dyDescent="0.35">
      <c r="A15" s="44" t="s">
        <v>165</v>
      </c>
      <c r="B15" s="45" t="s">
        <v>264</v>
      </c>
      <c r="C15" s="45" t="s">
        <v>272</v>
      </c>
      <c r="D15" s="45" t="s">
        <v>101</v>
      </c>
      <c r="E15" s="164">
        <f t="shared" ref="E15:F15" si="4">E16+E17</f>
        <v>2614088.2999999998</v>
      </c>
      <c r="F15" s="164">
        <f t="shared" si="4"/>
        <v>2614088.2999999998</v>
      </c>
      <c r="G15" s="82"/>
    </row>
    <row r="16" spans="1:7" x14ac:dyDescent="0.35">
      <c r="A16" s="44" t="s">
        <v>166</v>
      </c>
      <c r="B16" s="45" t="s">
        <v>264</v>
      </c>
      <c r="C16" s="45" t="s">
        <v>272</v>
      </c>
      <c r="D16" s="45" t="s">
        <v>72</v>
      </c>
      <c r="E16" s="164">
        <v>2024413</v>
      </c>
      <c r="F16" s="164">
        <v>2024413</v>
      </c>
      <c r="G16" s="82"/>
    </row>
    <row r="17" spans="1:7" ht="54" x14ac:dyDescent="0.35">
      <c r="A17" s="44" t="s">
        <v>167</v>
      </c>
      <c r="B17" s="45" t="s">
        <v>264</v>
      </c>
      <c r="C17" s="45" t="s">
        <v>272</v>
      </c>
      <c r="D17" s="45" t="s">
        <v>120</v>
      </c>
      <c r="E17" s="164">
        <v>589675.30000000005</v>
      </c>
      <c r="F17" s="164">
        <v>589675.30000000005</v>
      </c>
      <c r="G17" s="82"/>
    </row>
    <row r="18" spans="1:7" ht="52.2" x14ac:dyDescent="0.35">
      <c r="A18" s="39" t="s">
        <v>38</v>
      </c>
      <c r="B18" s="38" t="s">
        <v>273</v>
      </c>
      <c r="C18" s="38"/>
      <c r="D18" s="38"/>
      <c r="E18" s="163">
        <f t="shared" ref="E18:F18" si="5">+E19</f>
        <v>13560306.869999999</v>
      </c>
      <c r="F18" s="163">
        <f t="shared" si="5"/>
        <v>13560306.869999999</v>
      </c>
      <c r="G18" s="82"/>
    </row>
    <row r="19" spans="1:7" x14ac:dyDescent="0.35">
      <c r="A19" s="40" t="s">
        <v>266</v>
      </c>
      <c r="B19" s="41" t="s">
        <v>273</v>
      </c>
      <c r="C19" s="41" t="s">
        <v>267</v>
      </c>
      <c r="D19" s="41"/>
      <c r="E19" s="165">
        <f t="shared" ref="E19:F19" si="6">E20+E37</f>
        <v>13560306.869999999</v>
      </c>
      <c r="F19" s="165">
        <f t="shared" si="6"/>
        <v>13560306.869999999</v>
      </c>
      <c r="G19" s="82"/>
    </row>
    <row r="20" spans="1:7" ht="36" x14ac:dyDescent="0.35">
      <c r="A20" s="42" t="s">
        <v>268</v>
      </c>
      <c r="B20" s="43" t="s">
        <v>273</v>
      </c>
      <c r="C20" s="43" t="s">
        <v>269</v>
      </c>
      <c r="D20" s="43"/>
      <c r="E20" s="166">
        <f t="shared" ref="E20:F21" si="7">E21</f>
        <v>13559606.869999999</v>
      </c>
      <c r="F20" s="166">
        <f t="shared" si="7"/>
        <v>13559606.869999999</v>
      </c>
      <c r="G20" s="82"/>
    </row>
    <row r="21" spans="1:7" ht="36" x14ac:dyDescent="0.35">
      <c r="A21" s="44" t="s">
        <v>260</v>
      </c>
      <c r="B21" s="45" t="s">
        <v>273</v>
      </c>
      <c r="C21" s="45" t="s">
        <v>270</v>
      </c>
      <c r="D21" s="45"/>
      <c r="E21" s="166">
        <f t="shared" si="7"/>
        <v>13559606.869999999</v>
      </c>
      <c r="F21" s="166">
        <f t="shared" si="7"/>
        <v>13559606.869999999</v>
      </c>
      <c r="G21" s="82"/>
    </row>
    <row r="22" spans="1:7" x14ac:dyDescent="0.35">
      <c r="A22" s="44" t="s">
        <v>271</v>
      </c>
      <c r="B22" s="45" t="s">
        <v>273</v>
      </c>
      <c r="C22" s="45" t="s">
        <v>272</v>
      </c>
      <c r="D22" s="45"/>
      <c r="E22" s="164">
        <f t="shared" ref="E22:F22" si="8">E23+E28+E33</f>
        <v>13559606.869999999</v>
      </c>
      <c r="F22" s="164">
        <f t="shared" si="8"/>
        <v>13559606.869999999</v>
      </c>
      <c r="G22" s="82"/>
    </row>
    <row r="23" spans="1:7" ht="72" x14ac:dyDescent="0.35">
      <c r="A23" s="44" t="s">
        <v>164</v>
      </c>
      <c r="B23" s="45" t="s">
        <v>273</v>
      </c>
      <c r="C23" s="45" t="s">
        <v>272</v>
      </c>
      <c r="D23" s="45" t="s">
        <v>126</v>
      </c>
      <c r="E23" s="164">
        <f t="shared" ref="E23:F23" si="9">E24</f>
        <v>13559606.869999999</v>
      </c>
      <c r="F23" s="164">
        <f t="shared" si="9"/>
        <v>13559606.869999999</v>
      </c>
      <c r="G23" s="82"/>
    </row>
    <row r="24" spans="1:7" x14ac:dyDescent="0.35">
      <c r="A24" s="44" t="s">
        <v>165</v>
      </c>
      <c r="B24" s="45" t="s">
        <v>273</v>
      </c>
      <c r="C24" s="45" t="s">
        <v>272</v>
      </c>
      <c r="D24" s="45" t="s">
        <v>101</v>
      </c>
      <c r="E24" s="164">
        <f t="shared" ref="E24:F24" si="10">E25+E26+E27</f>
        <v>13559606.869999999</v>
      </c>
      <c r="F24" s="164">
        <f t="shared" si="10"/>
        <v>13559606.869999999</v>
      </c>
      <c r="G24" s="82"/>
    </row>
    <row r="25" spans="1:7" x14ac:dyDescent="0.35">
      <c r="A25" s="44" t="s">
        <v>166</v>
      </c>
      <c r="B25" s="45" t="s">
        <v>273</v>
      </c>
      <c r="C25" s="45" t="s">
        <v>272</v>
      </c>
      <c r="D25" s="45" t="s">
        <v>72</v>
      </c>
      <c r="E25" s="164">
        <v>10414444.6</v>
      </c>
      <c r="F25" s="164">
        <v>10414444.6</v>
      </c>
      <c r="G25" s="82"/>
    </row>
    <row r="26" spans="1:7" ht="36" x14ac:dyDescent="0.35">
      <c r="A26" s="44" t="s">
        <v>336</v>
      </c>
      <c r="B26" s="45" t="s">
        <v>273</v>
      </c>
      <c r="C26" s="45" t="s">
        <v>272</v>
      </c>
      <c r="D26" s="45" t="s">
        <v>142</v>
      </c>
      <c r="E26" s="164">
        <v>0</v>
      </c>
      <c r="F26" s="164">
        <v>0</v>
      </c>
      <c r="G26" s="82"/>
    </row>
    <row r="27" spans="1:7" ht="54" x14ac:dyDescent="0.35">
      <c r="A27" s="44" t="s">
        <v>167</v>
      </c>
      <c r="B27" s="45" t="s">
        <v>273</v>
      </c>
      <c r="C27" s="45" t="s">
        <v>272</v>
      </c>
      <c r="D27" s="45" t="s">
        <v>120</v>
      </c>
      <c r="E27" s="164">
        <v>3145162.27</v>
      </c>
      <c r="F27" s="164">
        <v>3145162.27</v>
      </c>
      <c r="G27" s="82"/>
    </row>
    <row r="28" spans="1:7" ht="36" x14ac:dyDescent="0.35">
      <c r="A28" s="44" t="s">
        <v>168</v>
      </c>
      <c r="B28" s="45" t="s">
        <v>273</v>
      </c>
      <c r="C28" s="45" t="s">
        <v>272</v>
      </c>
      <c r="D28" s="45" t="s">
        <v>18</v>
      </c>
      <c r="E28" s="164">
        <f t="shared" ref="E28:F28" si="11">E29</f>
        <v>0</v>
      </c>
      <c r="F28" s="164">
        <f t="shared" si="11"/>
        <v>0</v>
      </c>
      <c r="G28" s="82"/>
    </row>
    <row r="29" spans="1:7" ht="36" x14ac:dyDescent="0.35">
      <c r="A29" s="44" t="s">
        <v>169</v>
      </c>
      <c r="B29" s="45" t="s">
        <v>273</v>
      </c>
      <c r="C29" s="45" t="s">
        <v>272</v>
      </c>
      <c r="D29" s="45" t="s">
        <v>127</v>
      </c>
      <c r="E29" s="164">
        <f t="shared" ref="E29:F29" si="12">E31+E30+E32</f>
        <v>0</v>
      </c>
      <c r="F29" s="164">
        <f t="shared" si="12"/>
        <v>0</v>
      </c>
      <c r="G29" s="82"/>
    </row>
    <row r="30" spans="1:7" ht="36" x14ac:dyDescent="0.35">
      <c r="A30" s="44" t="s">
        <v>337</v>
      </c>
      <c r="B30" s="45" t="s">
        <v>273</v>
      </c>
      <c r="C30" s="45" t="s">
        <v>272</v>
      </c>
      <c r="D30" s="45" t="s">
        <v>76</v>
      </c>
      <c r="E30" s="164">
        <v>0</v>
      </c>
      <c r="F30" s="164">
        <v>0</v>
      </c>
      <c r="G30" s="82"/>
    </row>
    <row r="31" spans="1:7" x14ac:dyDescent="0.35">
      <c r="A31" s="44" t="s">
        <v>170</v>
      </c>
      <c r="B31" s="45" t="s">
        <v>273</v>
      </c>
      <c r="C31" s="45" t="s">
        <v>272</v>
      </c>
      <c r="D31" s="45" t="s">
        <v>69</v>
      </c>
      <c r="E31" s="164">
        <v>0</v>
      </c>
      <c r="F31" s="164">
        <v>0</v>
      </c>
      <c r="G31" s="82"/>
    </row>
    <row r="32" spans="1:7" x14ac:dyDescent="0.35">
      <c r="A32" s="44" t="s">
        <v>364</v>
      </c>
      <c r="B32" s="45" t="s">
        <v>273</v>
      </c>
      <c r="C32" s="45" t="s">
        <v>272</v>
      </c>
      <c r="D32" s="45" t="s">
        <v>363</v>
      </c>
      <c r="E32" s="164">
        <v>0</v>
      </c>
      <c r="F32" s="164">
        <v>0</v>
      </c>
      <c r="G32" s="82"/>
    </row>
    <row r="33" spans="1:7" x14ac:dyDescent="0.35">
      <c r="A33" s="44" t="s">
        <v>147</v>
      </c>
      <c r="B33" s="45" t="s">
        <v>273</v>
      </c>
      <c r="C33" s="45" t="s">
        <v>272</v>
      </c>
      <c r="D33" s="45" t="s">
        <v>128</v>
      </c>
      <c r="E33" s="164">
        <f t="shared" ref="E33:F33" si="13">+E34</f>
        <v>0</v>
      </c>
      <c r="F33" s="164">
        <f t="shared" si="13"/>
        <v>0</v>
      </c>
      <c r="G33" s="82"/>
    </row>
    <row r="34" spans="1:7" x14ac:dyDescent="0.35">
      <c r="A34" s="44" t="s">
        <v>130</v>
      </c>
      <c r="B34" s="45" t="s">
        <v>273</v>
      </c>
      <c r="C34" s="45" t="s">
        <v>272</v>
      </c>
      <c r="D34" s="45" t="s">
        <v>78</v>
      </c>
      <c r="E34" s="164">
        <f t="shared" ref="E34:F34" si="14">E35+E36</f>
        <v>0</v>
      </c>
      <c r="F34" s="164">
        <f t="shared" si="14"/>
        <v>0</v>
      </c>
      <c r="G34" s="82"/>
    </row>
    <row r="35" spans="1:7" x14ac:dyDescent="0.35">
      <c r="A35" s="44" t="s">
        <v>146</v>
      </c>
      <c r="B35" s="45" t="s">
        <v>273</v>
      </c>
      <c r="C35" s="45" t="s">
        <v>272</v>
      </c>
      <c r="D35" s="45" t="s">
        <v>77</v>
      </c>
      <c r="E35" s="164">
        <v>0</v>
      </c>
      <c r="F35" s="164">
        <v>0</v>
      </c>
      <c r="G35" s="82"/>
    </row>
    <row r="36" spans="1:7" x14ac:dyDescent="0.35">
      <c r="A36" s="44" t="s">
        <v>134</v>
      </c>
      <c r="B36" s="45" t="s">
        <v>273</v>
      </c>
      <c r="C36" s="45" t="s">
        <v>272</v>
      </c>
      <c r="D36" s="45" t="s">
        <v>133</v>
      </c>
      <c r="E36" s="164">
        <v>0</v>
      </c>
      <c r="F36" s="164">
        <v>0</v>
      </c>
      <c r="G36" s="82"/>
    </row>
    <row r="37" spans="1:7" ht="36" x14ac:dyDescent="0.35">
      <c r="A37" s="42" t="s">
        <v>275</v>
      </c>
      <c r="B37" s="45" t="s">
        <v>273</v>
      </c>
      <c r="C37" s="43" t="s">
        <v>276</v>
      </c>
      <c r="D37" s="43" t="s">
        <v>16</v>
      </c>
      <c r="E37" s="166">
        <f t="shared" ref="E37:F40" si="15">E38</f>
        <v>700</v>
      </c>
      <c r="F37" s="166">
        <f t="shared" si="15"/>
        <v>700</v>
      </c>
      <c r="G37" s="82"/>
    </row>
    <row r="38" spans="1:7" ht="90" x14ac:dyDescent="0.35">
      <c r="A38" s="44" t="s">
        <v>277</v>
      </c>
      <c r="B38" s="45" t="s">
        <v>273</v>
      </c>
      <c r="C38" s="45" t="s">
        <v>278</v>
      </c>
      <c r="D38" s="45"/>
      <c r="E38" s="164">
        <f t="shared" si="15"/>
        <v>700</v>
      </c>
      <c r="F38" s="164">
        <f t="shared" si="15"/>
        <v>700</v>
      </c>
      <c r="G38" s="82"/>
    </row>
    <row r="39" spans="1:7" ht="36" x14ac:dyDescent="0.35">
      <c r="A39" s="44" t="s">
        <v>168</v>
      </c>
      <c r="B39" s="45" t="s">
        <v>273</v>
      </c>
      <c r="C39" s="45" t="s">
        <v>278</v>
      </c>
      <c r="D39" s="45" t="s">
        <v>18</v>
      </c>
      <c r="E39" s="164">
        <f t="shared" si="15"/>
        <v>700</v>
      </c>
      <c r="F39" s="164">
        <f t="shared" si="15"/>
        <v>700</v>
      </c>
      <c r="G39" s="82"/>
    </row>
    <row r="40" spans="1:7" ht="36" x14ac:dyDescent="0.35">
      <c r="A40" s="44" t="s">
        <v>169</v>
      </c>
      <c r="B40" s="45" t="s">
        <v>273</v>
      </c>
      <c r="C40" s="45" t="s">
        <v>278</v>
      </c>
      <c r="D40" s="45" t="s">
        <v>127</v>
      </c>
      <c r="E40" s="164">
        <f t="shared" si="15"/>
        <v>700</v>
      </c>
      <c r="F40" s="164">
        <f t="shared" si="15"/>
        <v>700</v>
      </c>
      <c r="G40" s="82"/>
    </row>
    <row r="41" spans="1:7" x14ac:dyDescent="0.35">
      <c r="A41" s="44" t="s">
        <v>170</v>
      </c>
      <c r="B41" s="45" t="s">
        <v>273</v>
      </c>
      <c r="C41" s="45" t="s">
        <v>278</v>
      </c>
      <c r="D41" s="45" t="s">
        <v>69</v>
      </c>
      <c r="E41" s="164">
        <v>700</v>
      </c>
      <c r="F41" s="164">
        <v>700</v>
      </c>
      <c r="G41" s="82"/>
    </row>
    <row r="42" spans="1:7" hidden="1" x14ac:dyDescent="0.35">
      <c r="A42" s="39" t="s">
        <v>26</v>
      </c>
      <c r="B42" s="38" t="s">
        <v>279</v>
      </c>
      <c r="C42" s="38"/>
      <c r="D42" s="49"/>
      <c r="E42" s="163">
        <f t="shared" ref="E42:F45" si="16">+E43</f>
        <v>0</v>
      </c>
      <c r="F42" s="163">
        <f t="shared" si="16"/>
        <v>0</v>
      </c>
      <c r="G42" s="82"/>
    </row>
    <row r="43" spans="1:7" hidden="1" x14ac:dyDescent="0.35">
      <c r="A43" s="42" t="s">
        <v>266</v>
      </c>
      <c r="B43" s="43" t="s">
        <v>279</v>
      </c>
      <c r="C43" s="43" t="s">
        <v>267</v>
      </c>
      <c r="D43" s="48"/>
      <c r="E43" s="164">
        <f t="shared" si="16"/>
        <v>0</v>
      </c>
      <c r="F43" s="164">
        <f t="shared" si="16"/>
        <v>0</v>
      </c>
      <c r="G43" s="82"/>
    </row>
    <row r="44" spans="1:7" ht="36" hidden="1" x14ac:dyDescent="0.35">
      <c r="A44" s="42" t="s">
        <v>268</v>
      </c>
      <c r="B44" s="43" t="s">
        <v>279</v>
      </c>
      <c r="C44" s="43" t="s">
        <v>269</v>
      </c>
      <c r="D44" s="48"/>
      <c r="E44" s="164">
        <f t="shared" si="16"/>
        <v>0</v>
      </c>
      <c r="F44" s="164">
        <f t="shared" si="16"/>
        <v>0</v>
      </c>
      <c r="G44" s="82"/>
    </row>
    <row r="45" spans="1:7" ht="36" hidden="1" x14ac:dyDescent="0.35">
      <c r="A45" s="44" t="s">
        <v>260</v>
      </c>
      <c r="B45" s="45" t="s">
        <v>279</v>
      </c>
      <c r="C45" s="45" t="s">
        <v>270</v>
      </c>
      <c r="D45" s="48"/>
      <c r="E45" s="164">
        <f t="shared" si="16"/>
        <v>0</v>
      </c>
      <c r="F45" s="164">
        <f t="shared" si="16"/>
        <v>0</v>
      </c>
      <c r="G45" s="82"/>
    </row>
    <row r="46" spans="1:7" hidden="1" x14ac:dyDescent="0.35">
      <c r="A46" s="50" t="s">
        <v>280</v>
      </c>
      <c r="B46" s="45" t="s">
        <v>279</v>
      </c>
      <c r="C46" s="57" t="s">
        <v>281</v>
      </c>
      <c r="D46" s="45" t="s">
        <v>16</v>
      </c>
      <c r="E46" s="164">
        <f>+E47+E49</f>
        <v>0</v>
      </c>
      <c r="F46" s="164">
        <f>+F47+F49</f>
        <v>0</v>
      </c>
      <c r="G46" s="82"/>
    </row>
    <row r="47" spans="1:7" hidden="1" x14ac:dyDescent="0.35">
      <c r="A47" s="50" t="s">
        <v>147</v>
      </c>
      <c r="B47" s="45" t="s">
        <v>279</v>
      </c>
      <c r="C47" s="57" t="s">
        <v>281</v>
      </c>
      <c r="D47" s="45" t="s">
        <v>128</v>
      </c>
      <c r="E47" s="167">
        <f t="shared" ref="E47:F47" si="17">E48</f>
        <v>0</v>
      </c>
      <c r="F47" s="167">
        <f t="shared" si="17"/>
        <v>0</v>
      </c>
      <c r="G47" s="82"/>
    </row>
    <row r="48" spans="1:7" hidden="1" x14ac:dyDescent="0.35">
      <c r="A48" s="50" t="s">
        <v>148</v>
      </c>
      <c r="B48" s="45" t="s">
        <v>279</v>
      </c>
      <c r="C48" s="57" t="s">
        <v>281</v>
      </c>
      <c r="D48" s="45" t="s">
        <v>149</v>
      </c>
      <c r="E48" s="164">
        <v>0</v>
      </c>
      <c r="F48" s="164">
        <v>0</v>
      </c>
      <c r="G48" s="82"/>
    </row>
    <row r="49" spans="1:7" ht="36" hidden="1" x14ac:dyDescent="0.35">
      <c r="A49" s="52" t="s">
        <v>169</v>
      </c>
      <c r="B49" s="45" t="s">
        <v>279</v>
      </c>
      <c r="C49" s="57" t="s">
        <v>281</v>
      </c>
      <c r="D49" s="45" t="s">
        <v>127</v>
      </c>
      <c r="E49" s="164">
        <f t="shared" ref="E49:F49" si="18">E50</f>
        <v>0</v>
      </c>
      <c r="F49" s="164">
        <f t="shared" si="18"/>
        <v>0</v>
      </c>
      <c r="G49" s="82"/>
    </row>
    <row r="50" spans="1:7" hidden="1" x14ac:dyDescent="0.35">
      <c r="A50" s="52" t="s">
        <v>170</v>
      </c>
      <c r="B50" s="45" t="s">
        <v>279</v>
      </c>
      <c r="C50" s="57" t="s">
        <v>281</v>
      </c>
      <c r="D50" s="45" t="s">
        <v>69</v>
      </c>
      <c r="E50" s="164">
        <v>0</v>
      </c>
      <c r="F50" s="164">
        <v>0</v>
      </c>
      <c r="G50" s="82"/>
    </row>
    <row r="51" spans="1:7" x14ac:dyDescent="0.35">
      <c r="A51" s="39" t="s">
        <v>21</v>
      </c>
      <c r="B51" s="38" t="s">
        <v>282</v>
      </c>
      <c r="C51" s="38"/>
      <c r="D51" s="38"/>
      <c r="E51" s="163">
        <f t="shared" ref="E51:F56" si="19">E52</f>
        <v>100000</v>
      </c>
      <c r="F51" s="163">
        <f t="shared" si="19"/>
        <v>100000</v>
      </c>
      <c r="G51" s="82"/>
    </row>
    <row r="52" spans="1:7" x14ac:dyDescent="0.35">
      <c r="A52" s="40" t="s">
        <v>266</v>
      </c>
      <c r="B52" s="41" t="s">
        <v>282</v>
      </c>
      <c r="C52" s="41" t="s">
        <v>267</v>
      </c>
      <c r="D52" s="41"/>
      <c r="E52" s="165">
        <f t="shared" si="19"/>
        <v>100000</v>
      </c>
      <c r="F52" s="165">
        <f t="shared" si="19"/>
        <v>100000</v>
      </c>
      <c r="G52" s="82"/>
    </row>
    <row r="53" spans="1:7" ht="36" x14ac:dyDescent="0.35">
      <c r="A53" s="42" t="s">
        <v>268</v>
      </c>
      <c r="B53" s="43" t="s">
        <v>282</v>
      </c>
      <c r="C53" s="43" t="s">
        <v>269</v>
      </c>
      <c r="D53" s="43"/>
      <c r="E53" s="164">
        <f t="shared" si="19"/>
        <v>100000</v>
      </c>
      <c r="F53" s="164">
        <f t="shared" si="19"/>
        <v>100000</v>
      </c>
      <c r="G53" s="82"/>
    </row>
    <row r="54" spans="1:7" ht="36" x14ac:dyDescent="0.35">
      <c r="A54" s="44" t="s">
        <v>260</v>
      </c>
      <c r="B54" s="45" t="s">
        <v>282</v>
      </c>
      <c r="C54" s="45" t="s">
        <v>270</v>
      </c>
      <c r="D54" s="45"/>
      <c r="E54" s="164">
        <f t="shared" si="19"/>
        <v>100000</v>
      </c>
      <c r="F54" s="164">
        <f t="shared" si="19"/>
        <v>100000</v>
      </c>
      <c r="G54" s="82"/>
    </row>
    <row r="55" spans="1:7" x14ac:dyDescent="0.35">
      <c r="A55" s="44" t="s">
        <v>283</v>
      </c>
      <c r="B55" s="45" t="s">
        <v>282</v>
      </c>
      <c r="C55" s="45" t="s">
        <v>284</v>
      </c>
      <c r="D55" s="45" t="s">
        <v>16</v>
      </c>
      <c r="E55" s="164">
        <f>+E56</f>
        <v>100000</v>
      </c>
      <c r="F55" s="164">
        <f>+F56</f>
        <v>100000</v>
      </c>
      <c r="G55" s="82"/>
    </row>
    <row r="56" spans="1:7" x14ac:dyDescent="0.35">
      <c r="A56" s="44" t="s">
        <v>147</v>
      </c>
      <c r="B56" s="45" t="s">
        <v>282</v>
      </c>
      <c r="C56" s="45" t="s">
        <v>284</v>
      </c>
      <c r="D56" s="45" t="s">
        <v>128</v>
      </c>
      <c r="E56" s="164">
        <f t="shared" si="19"/>
        <v>100000</v>
      </c>
      <c r="F56" s="164">
        <f t="shared" si="19"/>
        <v>100000</v>
      </c>
      <c r="G56" s="82"/>
    </row>
    <row r="57" spans="1:7" x14ac:dyDescent="0.35">
      <c r="A57" s="44" t="s">
        <v>171</v>
      </c>
      <c r="B57" s="45" t="s">
        <v>282</v>
      </c>
      <c r="C57" s="45" t="s">
        <v>284</v>
      </c>
      <c r="D57" s="45" t="s">
        <v>70</v>
      </c>
      <c r="E57" s="164">
        <v>100000</v>
      </c>
      <c r="F57" s="164">
        <v>100000</v>
      </c>
      <c r="G57" s="82"/>
    </row>
    <row r="58" spans="1:7" x14ac:dyDescent="0.35">
      <c r="A58" s="39" t="s">
        <v>339</v>
      </c>
      <c r="B58" s="38" t="s">
        <v>285</v>
      </c>
      <c r="C58" s="38"/>
      <c r="D58" s="38"/>
      <c r="E58" s="163">
        <f t="shared" ref="E58:F61" si="20">E59</f>
        <v>0</v>
      </c>
      <c r="F58" s="163">
        <f t="shared" si="20"/>
        <v>0</v>
      </c>
      <c r="G58" s="82"/>
    </row>
    <row r="59" spans="1:7" x14ac:dyDescent="0.35">
      <c r="A59" s="51" t="s">
        <v>266</v>
      </c>
      <c r="B59" s="41" t="s">
        <v>285</v>
      </c>
      <c r="C59" s="41" t="s">
        <v>267</v>
      </c>
      <c r="D59" s="41"/>
      <c r="E59" s="165">
        <f t="shared" si="20"/>
        <v>0</v>
      </c>
      <c r="F59" s="165">
        <f t="shared" si="20"/>
        <v>0</v>
      </c>
      <c r="G59" s="82"/>
    </row>
    <row r="60" spans="1:7" ht="36" x14ac:dyDescent="0.35">
      <c r="A60" s="52" t="s">
        <v>268</v>
      </c>
      <c r="B60" s="45" t="s">
        <v>285</v>
      </c>
      <c r="C60" s="45" t="s">
        <v>269</v>
      </c>
      <c r="D60" s="45"/>
      <c r="E60" s="164">
        <f t="shared" si="20"/>
        <v>0</v>
      </c>
      <c r="F60" s="164">
        <f t="shared" si="20"/>
        <v>0</v>
      </c>
      <c r="G60" s="82"/>
    </row>
    <row r="61" spans="1:7" ht="36" x14ac:dyDescent="0.35">
      <c r="A61" s="52" t="s">
        <v>260</v>
      </c>
      <c r="B61" s="45" t="s">
        <v>285</v>
      </c>
      <c r="C61" s="45" t="s">
        <v>270</v>
      </c>
      <c r="D61" s="45"/>
      <c r="E61" s="164">
        <f t="shared" si="20"/>
        <v>0</v>
      </c>
      <c r="F61" s="164">
        <f t="shared" si="20"/>
        <v>0</v>
      </c>
      <c r="G61" s="82"/>
    </row>
    <row r="62" spans="1:7" x14ac:dyDescent="0.35">
      <c r="A62" s="44" t="s">
        <v>339</v>
      </c>
      <c r="B62" s="45" t="s">
        <v>285</v>
      </c>
      <c r="C62" s="45" t="s">
        <v>340</v>
      </c>
      <c r="D62" s="45" t="s">
        <v>16</v>
      </c>
      <c r="E62" s="164">
        <f>+E63+E67+E70</f>
        <v>0</v>
      </c>
      <c r="F62" s="164">
        <f>+F63+F67+F70</f>
        <v>0</v>
      </c>
      <c r="G62" s="82"/>
    </row>
    <row r="63" spans="1:7" ht="36" x14ac:dyDescent="0.35">
      <c r="A63" s="52" t="s">
        <v>168</v>
      </c>
      <c r="B63" s="45" t="s">
        <v>285</v>
      </c>
      <c r="C63" s="45" t="s">
        <v>340</v>
      </c>
      <c r="D63" s="45" t="s">
        <v>18</v>
      </c>
      <c r="E63" s="164">
        <f t="shared" ref="E63:F63" si="21">E64</f>
        <v>0</v>
      </c>
      <c r="F63" s="164">
        <f t="shared" si="21"/>
        <v>0</v>
      </c>
      <c r="G63" s="82"/>
    </row>
    <row r="64" spans="1:7" ht="36" x14ac:dyDescent="0.35">
      <c r="A64" s="52" t="s">
        <v>169</v>
      </c>
      <c r="B64" s="45" t="s">
        <v>285</v>
      </c>
      <c r="C64" s="45" t="s">
        <v>340</v>
      </c>
      <c r="D64" s="45" t="s">
        <v>127</v>
      </c>
      <c r="E64" s="164">
        <f>SUM(E65:E66)</f>
        <v>0</v>
      </c>
      <c r="F64" s="164">
        <f>SUM(F65:F66)</f>
        <v>0</v>
      </c>
      <c r="G64" s="82"/>
    </row>
    <row r="65" spans="1:9" ht="36" x14ac:dyDescent="0.35">
      <c r="A65" s="44" t="s">
        <v>337</v>
      </c>
      <c r="B65" s="45" t="s">
        <v>285</v>
      </c>
      <c r="C65" s="45" t="s">
        <v>340</v>
      </c>
      <c r="D65" s="45" t="s">
        <v>76</v>
      </c>
      <c r="E65" s="164">
        <v>0</v>
      </c>
      <c r="F65" s="164">
        <v>0</v>
      </c>
      <c r="G65" s="82"/>
    </row>
    <row r="66" spans="1:9" x14ac:dyDescent="0.35">
      <c r="A66" s="52" t="s">
        <v>170</v>
      </c>
      <c r="B66" s="45" t="s">
        <v>285</v>
      </c>
      <c r="C66" s="45" t="s">
        <v>340</v>
      </c>
      <c r="D66" s="45" t="s">
        <v>69</v>
      </c>
      <c r="E66" s="164">
        <v>0</v>
      </c>
      <c r="F66" s="164">
        <v>0</v>
      </c>
      <c r="G66" s="82"/>
    </row>
    <row r="67" spans="1:9" x14ac:dyDescent="0.35">
      <c r="A67" s="44" t="s">
        <v>176</v>
      </c>
      <c r="B67" s="45" t="s">
        <v>285</v>
      </c>
      <c r="C67" s="45" t="s">
        <v>340</v>
      </c>
      <c r="D67" s="45" t="s">
        <v>20</v>
      </c>
      <c r="E67" s="189">
        <f>+E68+E69</f>
        <v>0</v>
      </c>
      <c r="F67" s="189">
        <f>+F68+F69</f>
        <v>0</v>
      </c>
      <c r="G67" s="190"/>
      <c r="H67" s="101"/>
      <c r="I67" s="85"/>
    </row>
    <row r="68" spans="1:9" ht="36" x14ac:dyDescent="0.35">
      <c r="A68" s="44" t="s">
        <v>460</v>
      </c>
      <c r="B68" s="45" t="s">
        <v>285</v>
      </c>
      <c r="C68" s="45" t="s">
        <v>340</v>
      </c>
      <c r="D68" s="45" t="s">
        <v>459</v>
      </c>
      <c r="E68" s="189">
        <v>0</v>
      </c>
      <c r="F68" s="189">
        <v>0</v>
      </c>
      <c r="G68" s="190"/>
      <c r="H68" s="101"/>
      <c r="I68" s="85"/>
    </row>
    <row r="69" spans="1:9" x14ac:dyDescent="0.35">
      <c r="A69" s="44" t="s">
        <v>274</v>
      </c>
      <c r="B69" s="45" t="s">
        <v>285</v>
      </c>
      <c r="C69" s="45" t="s">
        <v>340</v>
      </c>
      <c r="D69" s="45" t="s">
        <v>125</v>
      </c>
      <c r="E69" s="189">
        <v>0</v>
      </c>
      <c r="F69" s="189">
        <v>0</v>
      </c>
      <c r="G69" s="190"/>
      <c r="H69" s="101"/>
      <c r="I69" s="85"/>
    </row>
    <row r="70" spans="1:9" x14ac:dyDescent="0.35">
      <c r="A70" s="44" t="s">
        <v>147</v>
      </c>
      <c r="B70" s="45" t="s">
        <v>285</v>
      </c>
      <c r="C70" s="45" t="s">
        <v>340</v>
      </c>
      <c r="D70" s="45" t="s">
        <v>128</v>
      </c>
      <c r="E70" s="164">
        <f t="shared" ref="E70:F70" si="22">E71</f>
        <v>0</v>
      </c>
      <c r="F70" s="164">
        <f t="shared" si="22"/>
        <v>0</v>
      </c>
      <c r="G70" s="82"/>
    </row>
    <row r="71" spans="1:9" x14ac:dyDescent="0.35">
      <c r="A71" s="52" t="s">
        <v>130</v>
      </c>
      <c r="B71" s="45" t="s">
        <v>285</v>
      </c>
      <c r="C71" s="45" t="s">
        <v>340</v>
      </c>
      <c r="D71" s="45" t="s">
        <v>78</v>
      </c>
      <c r="E71" s="164">
        <f>+E72+E73</f>
        <v>0</v>
      </c>
      <c r="F71" s="164">
        <f>+F72+F73</f>
        <v>0</v>
      </c>
      <c r="G71" s="82"/>
    </row>
    <row r="72" spans="1:9" x14ac:dyDescent="0.35">
      <c r="A72" s="52" t="s">
        <v>131</v>
      </c>
      <c r="B72" s="45" t="s">
        <v>285</v>
      </c>
      <c r="C72" s="45" t="s">
        <v>340</v>
      </c>
      <c r="D72" s="45" t="s">
        <v>132</v>
      </c>
      <c r="E72" s="164">
        <v>0</v>
      </c>
      <c r="F72" s="164">
        <v>0</v>
      </c>
      <c r="G72" s="82"/>
    </row>
    <row r="73" spans="1:9" x14ac:dyDescent="0.35">
      <c r="A73" s="52" t="s">
        <v>134</v>
      </c>
      <c r="B73" s="45" t="s">
        <v>285</v>
      </c>
      <c r="C73" s="45" t="s">
        <v>340</v>
      </c>
      <c r="D73" s="45" t="s">
        <v>133</v>
      </c>
      <c r="E73" s="173">
        <v>0</v>
      </c>
      <c r="F73" s="173">
        <v>0</v>
      </c>
      <c r="G73" s="190"/>
      <c r="H73" s="101"/>
      <c r="I73" s="85"/>
    </row>
    <row r="74" spans="1:9" x14ac:dyDescent="0.35">
      <c r="A74" s="39" t="s">
        <v>10</v>
      </c>
      <c r="B74" s="38" t="s">
        <v>286</v>
      </c>
      <c r="C74" s="38"/>
      <c r="D74" s="38"/>
      <c r="E74" s="163">
        <f t="shared" ref="E74:F74" si="23">E75</f>
        <v>454900</v>
      </c>
      <c r="F74" s="163">
        <f t="shared" si="23"/>
        <v>471800</v>
      </c>
      <c r="G74" s="82"/>
    </row>
    <row r="75" spans="1:9" x14ac:dyDescent="0.35">
      <c r="A75" s="39" t="s">
        <v>287</v>
      </c>
      <c r="B75" s="38" t="s">
        <v>288</v>
      </c>
      <c r="C75" s="38"/>
      <c r="D75" s="38"/>
      <c r="E75" s="163">
        <f t="shared" ref="E75:F75" si="24">E78</f>
        <v>454900</v>
      </c>
      <c r="F75" s="163">
        <f t="shared" si="24"/>
        <v>471800</v>
      </c>
      <c r="G75" s="82"/>
    </row>
    <row r="76" spans="1:9" x14ac:dyDescent="0.35">
      <c r="A76" s="40" t="s">
        <v>266</v>
      </c>
      <c r="B76" s="41" t="s">
        <v>288</v>
      </c>
      <c r="C76" s="41" t="s">
        <v>267</v>
      </c>
      <c r="D76" s="41"/>
      <c r="E76" s="165">
        <f t="shared" ref="E76:F77" si="25">E77</f>
        <v>454900</v>
      </c>
      <c r="F76" s="165">
        <f t="shared" si="25"/>
        <v>471800</v>
      </c>
      <c r="G76" s="82"/>
    </row>
    <row r="77" spans="1:9" ht="36" x14ac:dyDescent="0.35">
      <c r="A77" s="42" t="s">
        <v>289</v>
      </c>
      <c r="B77" s="43" t="s">
        <v>288</v>
      </c>
      <c r="C77" s="43" t="s">
        <v>290</v>
      </c>
      <c r="D77" s="43"/>
      <c r="E77" s="166">
        <f t="shared" si="25"/>
        <v>454900</v>
      </c>
      <c r="F77" s="166">
        <f t="shared" si="25"/>
        <v>471800</v>
      </c>
      <c r="G77" s="82"/>
    </row>
    <row r="78" spans="1:9" ht="36" x14ac:dyDescent="0.35">
      <c r="A78" s="44" t="s">
        <v>291</v>
      </c>
      <c r="B78" s="45" t="s">
        <v>288</v>
      </c>
      <c r="C78" s="45" t="s">
        <v>292</v>
      </c>
      <c r="D78" s="45" t="s">
        <v>16</v>
      </c>
      <c r="E78" s="164">
        <f t="shared" ref="E78:F78" si="26">E79+E83</f>
        <v>454900</v>
      </c>
      <c r="F78" s="164">
        <f t="shared" si="26"/>
        <v>471800</v>
      </c>
      <c r="G78" s="82"/>
    </row>
    <row r="79" spans="1:9" ht="72" x14ac:dyDescent="0.35">
      <c r="A79" s="44" t="s">
        <v>164</v>
      </c>
      <c r="B79" s="45" t="s">
        <v>288</v>
      </c>
      <c r="C79" s="45" t="s">
        <v>292</v>
      </c>
      <c r="D79" s="45" t="s">
        <v>126</v>
      </c>
      <c r="E79" s="164">
        <f t="shared" ref="E79:F79" si="27">E80</f>
        <v>451946.07</v>
      </c>
      <c r="F79" s="164">
        <f t="shared" si="27"/>
        <v>470739.87</v>
      </c>
      <c r="G79" s="82"/>
    </row>
    <row r="80" spans="1:9" x14ac:dyDescent="0.35">
      <c r="A80" s="44" t="s">
        <v>165</v>
      </c>
      <c r="B80" s="45" t="s">
        <v>288</v>
      </c>
      <c r="C80" s="45" t="s">
        <v>292</v>
      </c>
      <c r="D80" s="45" t="s">
        <v>101</v>
      </c>
      <c r="E80" s="164">
        <f t="shared" ref="E80:F80" si="28">E81+E82</f>
        <v>451946.07</v>
      </c>
      <c r="F80" s="164">
        <f t="shared" si="28"/>
        <v>470739.87</v>
      </c>
      <c r="G80" s="82"/>
    </row>
    <row r="81" spans="1:7" x14ac:dyDescent="0.35">
      <c r="A81" s="44" t="s">
        <v>166</v>
      </c>
      <c r="B81" s="45" t="s">
        <v>288</v>
      </c>
      <c r="C81" s="45" t="s">
        <v>292</v>
      </c>
      <c r="D81" s="45" t="s">
        <v>72</v>
      </c>
      <c r="E81" s="164">
        <v>347116.79999999999</v>
      </c>
      <c r="F81" s="164">
        <v>361551.35999999999</v>
      </c>
      <c r="G81" s="82"/>
    </row>
    <row r="82" spans="1:7" ht="54" x14ac:dyDescent="0.35">
      <c r="A82" s="44" t="s">
        <v>167</v>
      </c>
      <c r="B82" s="45" t="s">
        <v>288</v>
      </c>
      <c r="C82" s="45" t="s">
        <v>292</v>
      </c>
      <c r="D82" s="45" t="s">
        <v>120</v>
      </c>
      <c r="E82" s="164">
        <v>104829.27</v>
      </c>
      <c r="F82" s="164">
        <v>109188.51</v>
      </c>
      <c r="G82" s="82"/>
    </row>
    <row r="83" spans="1:7" ht="36" x14ac:dyDescent="0.35">
      <c r="A83" s="44" t="s">
        <v>168</v>
      </c>
      <c r="B83" s="45" t="s">
        <v>288</v>
      </c>
      <c r="C83" s="45" t="s">
        <v>292</v>
      </c>
      <c r="D83" s="45" t="s">
        <v>18</v>
      </c>
      <c r="E83" s="164">
        <f t="shared" ref="E83:F84" si="29">E84</f>
        <v>2953.93</v>
      </c>
      <c r="F83" s="164">
        <f t="shared" si="29"/>
        <v>1060.1300000000001</v>
      </c>
      <c r="G83" s="82"/>
    </row>
    <row r="84" spans="1:7" ht="36" x14ac:dyDescent="0.35">
      <c r="A84" s="44" t="s">
        <v>169</v>
      </c>
      <c r="B84" s="45" t="s">
        <v>288</v>
      </c>
      <c r="C84" s="45" t="s">
        <v>292</v>
      </c>
      <c r="D84" s="45" t="s">
        <v>127</v>
      </c>
      <c r="E84" s="164">
        <f t="shared" si="29"/>
        <v>2953.93</v>
      </c>
      <c r="F84" s="164">
        <f t="shared" si="29"/>
        <v>1060.1300000000001</v>
      </c>
      <c r="G84" s="82"/>
    </row>
    <row r="85" spans="1:7" x14ac:dyDescent="0.35">
      <c r="A85" s="44" t="s">
        <v>170</v>
      </c>
      <c r="B85" s="45" t="s">
        <v>288</v>
      </c>
      <c r="C85" s="45" t="s">
        <v>292</v>
      </c>
      <c r="D85" s="45" t="s">
        <v>69</v>
      </c>
      <c r="E85" s="164">
        <v>2953.93</v>
      </c>
      <c r="F85" s="164">
        <v>1060.1300000000001</v>
      </c>
      <c r="G85" s="82"/>
    </row>
    <row r="86" spans="1:7" ht="34.799999999999997" x14ac:dyDescent="0.35">
      <c r="A86" s="39" t="s">
        <v>293</v>
      </c>
      <c r="B86" s="38" t="s">
        <v>294</v>
      </c>
      <c r="C86" s="38"/>
      <c r="D86" s="38"/>
      <c r="E86" s="163">
        <f t="shared" ref="E86:F86" si="30">E87</f>
        <v>0</v>
      </c>
      <c r="F86" s="163">
        <f t="shared" si="30"/>
        <v>0</v>
      </c>
      <c r="G86" s="82"/>
    </row>
    <row r="87" spans="1:7" x14ac:dyDescent="0.35">
      <c r="A87" s="39" t="s">
        <v>295</v>
      </c>
      <c r="B87" s="38" t="s">
        <v>296</v>
      </c>
      <c r="C87" s="38"/>
      <c r="D87" s="38"/>
      <c r="E87" s="163">
        <f t="shared" ref="E87:F87" si="31">E89</f>
        <v>0</v>
      </c>
      <c r="F87" s="163">
        <f t="shared" si="31"/>
        <v>0</v>
      </c>
      <c r="G87" s="82"/>
    </row>
    <row r="88" spans="1:7" x14ac:dyDescent="0.35">
      <c r="A88" s="40" t="s">
        <v>266</v>
      </c>
      <c r="B88" s="41" t="s">
        <v>296</v>
      </c>
      <c r="C88" s="41" t="s">
        <v>267</v>
      </c>
      <c r="D88" s="41"/>
      <c r="E88" s="165">
        <f t="shared" ref="E88:F89" si="32">E89</f>
        <v>0</v>
      </c>
      <c r="F88" s="165">
        <f t="shared" si="32"/>
        <v>0</v>
      </c>
      <c r="G88" s="82"/>
    </row>
    <row r="89" spans="1:7" ht="36" x14ac:dyDescent="0.35">
      <c r="A89" s="42" t="s">
        <v>268</v>
      </c>
      <c r="B89" s="41" t="s">
        <v>296</v>
      </c>
      <c r="C89" s="43" t="s">
        <v>269</v>
      </c>
      <c r="D89" s="41"/>
      <c r="E89" s="166">
        <f t="shared" si="32"/>
        <v>0</v>
      </c>
      <c r="F89" s="166">
        <f t="shared" si="32"/>
        <v>0</v>
      </c>
      <c r="G89" s="82"/>
    </row>
    <row r="90" spans="1:7" ht="36" x14ac:dyDescent="0.35">
      <c r="A90" s="44" t="s">
        <v>341</v>
      </c>
      <c r="B90" s="45" t="s">
        <v>296</v>
      </c>
      <c r="C90" s="45" t="s">
        <v>342</v>
      </c>
      <c r="D90" s="45" t="s">
        <v>16</v>
      </c>
      <c r="E90" s="164">
        <f t="shared" ref="E90:F90" si="33">+E91+E94</f>
        <v>0</v>
      </c>
      <c r="F90" s="164">
        <f t="shared" si="33"/>
        <v>0</v>
      </c>
      <c r="G90" s="82"/>
    </row>
    <row r="91" spans="1:7" ht="36" x14ac:dyDescent="0.35">
      <c r="A91" s="44" t="s">
        <v>168</v>
      </c>
      <c r="B91" s="45" t="s">
        <v>296</v>
      </c>
      <c r="C91" s="45" t="s">
        <v>342</v>
      </c>
      <c r="D91" s="45" t="s">
        <v>18</v>
      </c>
      <c r="E91" s="164">
        <f t="shared" ref="E91:F92" si="34">E92</f>
        <v>0</v>
      </c>
      <c r="F91" s="164">
        <f t="shared" si="34"/>
        <v>0</v>
      </c>
      <c r="G91" s="82"/>
    </row>
    <row r="92" spans="1:7" ht="36" x14ac:dyDescent="0.35">
      <c r="A92" s="44" t="s">
        <v>169</v>
      </c>
      <c r="B92" s="45" t="s">
        <v>296</v>
      </c>
      <c r="C92" s="45" t="s">
        <v>342</v>
      </c>
      <c r="D92" s="45" t="s">
        <v>127</v>
      </c>
      <c r="E92" s="164">
        <f t="shared" si="34"/>
        <v>0</v>
      </c>
      <c r="F92" s="164">
        <f t="shared" si="34"/>
        <v>0</v>
      </c>
      <c r="G92" s="82"/>
    </row>
    <row r="93" spans="1:7" x14ac:dyDescent="0.35">
      <c r="A93" s="44" t="s">
        <v>170</v>
      </c>
      <c r="B93" s="45" t="s">
        <v>296</v>
      </c>
      <c r="C93" s="45" t="s">
        <v>342</v>
      </c>
      <c r="D93" s="45" t="s">
        <v>69</v>
      </c>
      <c r="E93" s="164">
        <v>0</v>
      </c>
      <c r="F93" s="164">
        <v>0</v>
      </c>
      <c r="G93" s="82"/>
    </row>
    <row r="94" spans="1:7" x14ac:dyDescent="0.35">
      <c r="A94" s="44" t="s">
        <v>176</v>
      </c>
      <c r="B94" s="45" t="s">
        <v>296</v>
      </c>
      <c r="C94" s="45" t="s">
        <v>342</v>
      </c>
      <c r="D94" s="45" t="s">
        <v>20</v>
      </c>
      <c r="E94" s="164">
        <f t="shared" ref="E94:F94" si="35">+E95</f>
        <v>0</v>
      </c>
      <c r="F94" s="164">
        <f t="shared" si="35"/>
        <v>0</v>
      </c>
      <c r="G94" s="82"/>
    </row>
    <row r="95" spans="1:7" x14ac:dyDescent="0.35">
      <c r="A95" s="44" t="s">
        <v>274</v>
      </c>
      <c r="B95" s="45" t="s">
        <v>296</v>
      </c>
      <c r="C95" s="45" t="s">
        <v>342</v>
      </c>
      <c r="D95" s="45" t="s">
        <v>125</v>
      </c>
      <c r="E95" s="164">
        <v>0</v>
      </c>
      <c r="F95" s="164">
        <v>0</v>
      </c>
      <c r="G95" s="82"/>
    </row>
    <row r="96" spans="1:7" x14ac:dyDescent="0.35">
      <c r="A96" s="39" t="s">
        <v>73</v>
      </c>
      <c r="B96" s="38" t="s">
        <v>298</v>
      </c>
      <c r="C96" s="38"/>
      <c r="D96" s="38"/>
      <c r="E96" s="163">
        <f>+E97+E118</f>
        <v>50257390</v>
      </c>
      <c r="F96" s="163">
        <f>+F97+F118</f>
        <v>50831170</v>
      </c>
      <c r="G96" s="82"/>
    </row>
    <row r="97" spans="1:7" x14ac:dyDescent="0.35">
      <c r="A97" s="39" t="s">
        <v>299</v>
      </c>
      <c r="B97" s="38" t="s">
        <v>300</v>
      </c>
      <c r="C97" s="38"/>
      <c r="D97" s="38"/>
      <c r="E97" s="163">
        <f>E98++E104+E110</f>
        <v>50257390</v>
      </c>
      <c r="F97" s="163">
        <f>F98++F104+F110</f>
        <v>50831170</v>
      </c>
      <c r="G97" s="82"/>
    </row>
    <row r="98" spans="1:7" s="9" customFormat="1" ht="34.799999999999997" x14ac:dyDescent="0.3">
      <c r="A98" s="208" t="s">
        <v>501</v>
      </c>
      <c r="B98" s="38" t="s">
        <v>300</v>
      </c>
      <c r="C98" s="38" t="s">
        <v>297</v>
      </c>
      <c r="D98" s="38"/>
      <c r="E98" s="165">
        <f t="shared" ref="E98:F99" si="36">E99</f>
        <v>41237113.409999996</v>
      </c>
      <c r="F98" s="165">
        <f t="shared" si="36"/>
        <v>41666666.670000002</v>
      </c>
      <c r="G98" s="86"/>
    </row>
    <row r="99" spans="1:7" x14ac:dyDescent="0.35">
      <c r="A99" s="22" t="s">
        <v>499</v>
      </c>
      <c r="B99" s="38" t="s">
        <v>300</v>
      </c>
      <c r="C99" s="38" t="s">
        <v>370</v>
      </c>
      <c r="D99" s="38"/>
      <c r="E99" s="166">
        <f t="shared" si="36"/>
        <v>41237113.409999996</v>
      </c>
      <c r="F99" s="166">
        <f t="shared" si="36"/>
        <v>41666666.670000002</v>
      </c>
      <c r="G99" s="82"/>
    </row>
    <row r="100" spans="1:7" ht="54" x14ac:dyDescent="0.35">
      <c r="A100" s="89" t="s">
        <v>500</v>
      </c>
      <c r="B100" s="45" t="s">
        <v>300</v>
      </c>
      <c r="C100" s="45" t="s">
        <v>502</v>
      </c>
      <c r="D100" s="45" t="s">
        <v>16</v>
      </c>
      <c r="E100" s="164">
        <f t="shared" ref="E100:F100" si="37">+E101+E104</f>
        <v>41237113.409999996</v>
      </c>
      <c r="F100" s="164">
        <f t="shared" si="37"/>
        <v>41666666.670000002</v>
      </c>
      <c r="G100" s="82"/>
    </row>
    <row r="101" spans="1:7" ht="36" x14ac:dyDescent="0.35">
      <c r="A101" s="44" t="s">
        <v>168</v>
      </c>
      <c r="B101" s="45" t="s">
        <v>300</v>
      </c>
      <c r="C101" s="45" t="s">
        <v>502</v>
      </c>
      <c r="D101" s="45" t="s">
        <v>18</v>
      </c>
      <c r="E101" s="164">
        <f t="shared" ref="E101:F102" si="38">E102</f>
        <v>41237113.409999996</v>
      </c>
      <c r="F101" s="164">
        <f t="shared" si="38"/>
        <v>41666666.670000002</v>
      </c>
      <c r="G101" s="82"/>
    </row>
    <row r="102" spans="1:7" ht="36" x14ac:dyDescent="0.35">
      <c r="A102" s="44" t="s">
        <v>169</v>
      </c>
      <c r="B102" s="45" t="s">
        <v>300</v>
      </c>
      <c r="C102" s="45" t="s">
        <v>502</v>
      </c>
      <c r="D102" s="45" t="s">
        <v>127</v>
      </c>
      <c r="E102" s="164">
        <f t="shared" si="38"/>
        <v>41237113.409999996</v>
      </c>
      <c r="F102" s="164">
        <f t="shared" si="38"/>
        <v>41666666.670000002</v>
      </c>
      <c r="G102" s="82"/>
    </row>
    <row r="103" spans="1:7" ht="36" x14ac:dyDescent="0.35">
      <c r="A103" s="44" t="s">
        <v>358</v>
      </c>
      <c r="B103" s="45" t="s">
        <v>300</v>
      </c>
      <c r="C103" s="45" t="s">
        <v>502</v>
      </c>
      <c r="D103" s="45" t="s">
        <v>357</v>
      </c>
      <c r="E103" s="164">
        <v>41237113.409999996</v>
      </c>
      <c r="F103" s="164">
        <v>41666666.670000002</v>
      </c>
      <c r="G103" s="82"/>
    </row>
    <row r="104" spans="1:7" hidden="1" x14ac:dyDescent="0.35">
      <c r="A104" s="40" t="s">
        <v>368</v>
      </c>
      <c r="B104" s="41" t="s">
        <v>300</v>
      </c>
      <c r="C104" s="41" t="s">
        <v>297</v>
      </c>
      <c r="D104" s="41"/>
      <c r="E104" s="165">
        <f t="shared" ref="E104:F108" si="39">E105</f>
        <v>0</v>
      </c>
      <c r="F104" s="165">
        <f t="shared" si="39"/>
        <v>0</v>
      </c>
      <c r="G104" s="82"/>
    </row>
    <row r="105" spans="1:7" ht="36" hidden="1" x14ac:dyDescent="0.35">
      <c r="A105" s="40" t="s">
        <v>343</v>
      </c>
      <c r="B105" s="41" t="s">
        <v>300</v>
      </c>
      <c r="C105" s="41" t="s">
        <v>301</v>
      </c>
      <c r="D105" s="41"/>
      <c r="E105" s="165">
        <f t="shared" si="39"/>
        <v>0</v>
      </c>
      <c r="F105" s="165">
        <f t="shared" si="39"/>
        <v>0</v>
      </c>
      <c r="G105" s="82"/>
    </row>
    <row r="106" spans="1:7" ht="54" hidden="1" x14ac:dyDescent="0.35">
      <c r="A106" s="44" t="s">
        <v>457</v>
      </c>
      <c r="B106" s="45" t="s">
        <v>300</v>
      </c>
      <c r="C106" s="45" t="s">
        <v>344</v>
      </c>
      <c r="D106" s="45" t="s">
        <v>16</v>
      </c>
      <c r="E106" s="164">
        <f t="shared" si="39"/>
        <v>0</v>
      </c>
      <c r="F106" s="164">
        <f t="shared" si="39"/>
        <v>0</v>
      </c>
      <c r="G106" s="82"/>
    </row>
    <row r="107" spans="1:7" ht="36" hidden="1" x14ac:dyDescent="0.35">
      <c r="A107" s="44" t="s">
        <v>168</v>
      </c>
      <c r="B107" s="45" t="s">
        <v>300</v>
      </c>
      <c r="C107" s="45" t="s">
        <v>344</v>
      </c>
      <c r="D107" s="45" t="s">
        <v>18</v>
      </c>
      <c r="E107" s="164">
        <f t="shared" si="39"/>
        <v>0</v>
      </c>
      <c r="F107" s="164">
        <f t="shared" si="39"/>
        <v>0</v>
      </c>
      <c r="G107" s="82"/>
    </row>
    <row r="108" spans="1:7" ht="36" hidden="1" x14ac:dyDescent="0.35">
      <c r="A108" s="44" t="s">
        <v>169</v>
      </c>
      <c r="B108" s="45" t="s">
        <v>300</v>
      </c>
      <c r="C108" s="45" t="s">
        <v>344</v>
      </c>
      <c r="D108" s="45" t="s">
        <v>127</v>
      </c>
      <c r="E108" s="164">
        <f t="shared" si="39"/>
        <v>0</v>
      </c>
      <c r="F108" s="164">
        <f t="shared" si="39"/>
        <v>0</v>
      </c>
      <c r="G108" s="82"/>
    </row>
    <row r="109" spans="1:7" hidden="1" x14ac:dyDescent="0.35">
      <c r="A109" s="44" t="s">
        <v>170</v>
      </c>
      <c r="B109" s="45" t="s">
        <v>300</v>
      </c>
      <c r="C109" s="45" t="s">
        <v>344</v>
      </c>
      <c r="D109" s="45" t="s">
        <v>69</v>
      </c>
      <c r="E109" s="164">
        <v>0</v>
      </c>
      <c r="F109" s="164">
        <v>0</v>
      </c>
      <c r="G109" s="82"/>
    </row>
    <row r="110" spans="1:7" x14ac:dyDescent="0.35">
      <c r="A110" s="40" t="s">
        <v>266</v>
      </c>
      <c r="B110" s="41" t="s">
        <v>300</v>
      </c>
      <c r="C110" s="41" t="s">
        <v>267</v>
      </c>
      <c r="D110" s="41"/>
      <c r="E110" s="165">
        <f t="shared" ref="E110:F114" si="40">E111</f>
        <v>9020276.5899999999</v>
      </c>
      <c r="F110" s="165">
        <f t="shared" si="40"/>
        <v>9164503.3300000001</v>
      </c>
      <c r="G110" s="82"/>
    </row>
    <row r="111" spans="1:7" ht="36" x14ac:dyDescent="0.35">
      <c r="A111" s="42" t="s">
        <v>268</v>
      </c>
      <c r="B111" s="43" t="s">
        <v>300</v>
      </c>
      <c r="C111" s="43" t="s">
        <v>269</v>
      </c>
      <c r="D111" s="43"/>
      <c r="E111" s="166">
        <f t="shared" si="40"/>
        <v>9020276.5899999999</v>
      </c>
      <c r="F111" s="166">
        <f t="shared" si="40"/>
        <v>9164503.3300000001</v>
      </c>
      <c r="G111" s="82"/>
    </row>
    <row r="112" spans="1:7" ht="36" x14ac:dyDescent="0.35">
      <c r="A112" s="44" t="s">
        <v>260</v>
      </c>
      <c r="B112" s="45" t="s">
        <v>300</v>
      </c>
      <c r="C112" s="45" t="s">
        <v>270</v>
      </c>
      <c r="D112" s="45"/>
      <c r="E112" s="164">
        <f t="shared" si="40"/>
        <v>9020276.5899999999</v>
      </c>
      <c r="F112" s="164">
        <f t="shared" si="40"/>
        <v>9164503.3300000001</v>
      </c>
      <c r="G112" s="82"/>
    </row>
    <row r="113" spans="1:7" x14ac:dyDescent="0.35">
      <c r="A113" s="44" t="s">
        <v>302</v>
      </c>
      <c r="B113" s="45" t="s">
        <v>300</v>
      </c>
      <c r="C113" s="45" t="s">
        <v>305</v>
      </c>
      <c r="D113" s="45" t="s">
        <v>16</v>
      </c>
      <c r="E113" s="164">
        <f t="shared" si="40"/>
        <v>9020276.5899999999</v>
      </c>
      <c r="F113" s="164">
        <f t="shared" si="40"/>
        <v>9164503.3300000001</v>
      </c>
      <c r="G113" s="82"/>
    </row>
    <row r="114" spans="1:7" ht="36" x14ac:dyDescent="0.35">
      <c r="A114" s="44" t="s">
        <v>168</v>
      </c>
      <c r="B114" s="45" t="s">
        <v>300</v>
      </c>
      <c r="C114" s="45" t="s">
        <v>305</v>
      </c>
      <c r="D114" s="45" t="s">
        <v>18</v>
      </c>
      <c r="E114" s="164">
        <f t="shared" si="40"/>
        <v>9020276.5899999999</v>
      </c>
      <c r="F114" s="164">
        <f t="shared" si="40"/>
        <v>9164503.3300000001</v>
      </c>
      <c r="G114" s="82"/>
    </row>
    <row r="115" spans="1:7" ht="36" x14ac:dyDescent="0.35">
      <c r="A115" s="44" t="s">
        <v>169</v>
      </c>
      <c r="B115" s="45" t="s">
        <v>300</v>
      </c>
      <c r="C115" s="45" t="s">
        <v>305</v>
      </c>
      <c r="D115" s="45" t="s">
        <v>127</v>
      </c>
      <c r="E115" s="164">
        <f>+E116+E117</f>
        <v>9020276.5899999999</v>
      </c>
      <c r="F115" s="164">
        <f>+F116+F117</f>
        <v>9164503.3300000001</v>
      </c>
      <c r="G115" s="82"/>
    </row>
    <row r="116" spans="1:7" ht="36" x14ac:dyDescent="0.35">
      <c r="A116" s="44" t="s">
        <v>358</v>
      </c>
      <c r="B116" s="45" t="s">
        <v>300</v>
      </c>
      <c r="C116" s="45" t="s">
        <v>305</v>
      </c>
      <c r="D116" s="45" t="s">
        <v>357</v>
      </c>
      <c r="E116" s="164">
        <v>0</v>
      </c>
      <c r="F116" s="164">
        <v>0</v>
      </c>
      <c r="G116" s="82"/>
    </row>
    <row r="117" spans="1:7" x14ac:dyDescent="0.35">
      <c r="A117" s="44" t="s">
        <v>170</v>
      </c>
      <c r="B117" s="45" t="s">
        <v>300</v>
      </c>
      <c r="C117" s="45" t="s">
        <v>305</v>
      </c>
      <c r="D117" s="45" t="s">
        <v>69</v>
      </c>
      <c r="E117" s="164">
        <v>9020276.5899999999</v>
      </c>
      <c r="F117" s="164">
        <v>9164503.3300000001</v>
      </c>
      <c r="G117" s="82"/>
    </row>
    <row r="118" spans="1:7" x14ac:dyDescent="0.35">
      <c r="A118" s="39" t="s">
        <v>303</v>
      </c>
      <c r="B118" s="38" t="s">
        <v>304</v>
      </c>
      <c r="C118" s="38"/>
      <c r="D118" s="38"/>
      <c r="E118" s="163">
        <f t="shared" ref="E118:F124" si="41">E119</f>
        <v>0</v>
      </c>
      <c r="F118" s="163">
        <f t="shared" si="41"/>
        <v>0</v>
      </c>
      <c r="G118" s="82"/>
    </row>
    <row r="119" spans="1:7" x14ac:dyDescent="0.35">
      <c r="A119" s="40" t="s">
        <v>266</v>
      </c>
      <c r="B119" s="41" t="s">
        <v>304</v>
      </c>
      <c r="C119" s="41" t="s">
        <v>267</v>
      </c>
      <c r="D119" s="41"/>
      <c r="E119" s="165">
        <f t="shared" si="41"/>
        <v>0</v>
      </c>
      <c r="F119" s="165">
        <f t="shared" si="41"/>
        <v>0</v>
      </c>
      <c r="G119" s="82"/>
    </row>
    <row r="120" spans="1:7" ht="36" x14ac:dyDescent="0.35">
      <c r="A120" s="42" t="s">
        <v>268</v>
      </c>
      <c r="B120" s="43" t="s">
        <v>304</v>
      </c>
      <c r="C120" s="43" t="s">
        <v>269</v>
      </c>
      <c r="D120" s="43"/>
      <c r="E120" s="166">
        <f t="shared" si="41"/>
        <v>0</v>
      </c>
      <c r="F120" s="166">
        <f t="shared" si="41"/>
        <v>0</v>
      </c>
      <c r="G120" s="82"/>
    </row>
    <row r="121" spans="1:7" ht="36" x14ac:dyDescent="0.35">
      <c r="A121" s="44" t="s">
        <v>260</v>
      </c>
      <c r="B121" s="45" t="s">
        <v>304</v>
      </c>
      <c r="C121" s="45" t="s">
        <v>270</v>
      </c>
      <c r="D121" s="45"/>
      <c r="E121" s="164">
        <f t="shared" si="41"/>
        <v>0</v>
      </c>
      <c r="F121" s="164">
        <f t="shared" si="41"/>
        <v>0</v>
      </c>
      <c r="G121" s="82"/>
    </row>
    <row r="122" spans="1:7" x14ac:dyDescent="0.35">
      <c r="A122" s="44" t="s">
        <v>302</v>
      </c>
      <c r="B122" s="45" t="s">
        <v>304</v>
      </c>
      <c r="C122" s="45" t="s">
        <v>305</v>
      </c>
      <c r="D122" s="45" t="s">
        <v>16</v>
      </c>
      <c r="E122" s="164">
        <f t="shared" si="41"/>
        <v>0</v>
      </c>
      <c r="F122" s="164">
        <f t="shared" si="41"/>
        <v>0</v>
      </c>
      <c r="G122" s="82"/>
    </row>
    <row r="123" spans="1:7" ht="36" x14ac:dyDescent="0.35">
      <c r="A123" s="44" t="s">
        <v>168</v>
      </c>
      <c r="B123" s="45" t="s">
        <v>304</v>
      </c>
      <c r="C123" s="45" t="s">
        <v>305</v>
      </c>
      <c r="D123" s="45" t="s">
        <v>18</v>
      </c>
      <c r="E123" s="164">
        <f t="shared" si="41"/>
        <v>0</v>
      </c>
      <c r="F123" s="164">
        <f t="shared" si="41"/>
        <v>0</v>
      </c>
      <c r="G123" s="82"/>
    </row>
    <row r="124" spans="1:7" ht="36" x14ac:dyDescent="0.35">
      <c r="A124" s="44" t="s">
        <v>169</v>
      </c>
      <c r="B124" s="45" t="s">
        <v>304</v>
      </c>
      <c r="C124" s="45" t="s">
        <v>305</v>
      </c>
      <c r="D124" s="45" t="s">
        <v>127</v>
      </c>
      <c r="E124" s="164">
        <f t="shared" si="41"/>
        <v>0</v>
      </c>
      <c r="F124" s="164">
        <f t="shared" si="41"/>
        <v>0</v>
      </c>
      <c r="G124" s="82"/>
    </row>
    <row r="125" spans="1:7" x14ac:dyDescent="0.35">
      <c r="A125" s="44" t="s">
        <v>170</v>
      </c>
      <c r="B125" s="45" t="s">
        <v>304</v>
      </c>
      <c r="C125" s="45" t="s">
        <v>305</v>
      </c>
      <c r="D125" s="45" t="s">
        <v>69</v>
      </c>
      <c r="E125" s="164">
        <v>0</v>
      </c>
      <c r="F125" s="164">
        <v>0</v>
      </c>
      <c r="G125" s="82"/>
    </row>
    <row r="126" spans="1:7" x14ac:dyDescent="0.35">
      <c r="A126" s="39" t="s">
        <v>306</v>
      </c>
      <c r="B126" s="38" t="s">
        <v>307</v>
      </c>
      <c r="C126" s="38"/>
      <c r="D126" s="38"/>
      <c r="E126" s="163">
        <f t="shared" ref="E126:F126" si="42">+E127+E133</f>
        <v>1392500</v>
      </c>
      <c r="F126" s="163">
        <f t="shared" si="42"/>
        <v>1392500</v>
      </c>
      <c r="G126" s="82"/>
    </row>
    <row r="127" spans="1:7" x14ac:dyDescent="0.35">
      <c r="A127" s="39" t="s">
        <v>30</v>
      </c>
      <c r="B127" s="38" t="s">
        <v>349</v>
      </c>
      <c r="C127" s="38"/>
      <c r="D127" s="38"/>
      <c r="E127" s="163">
        <f t="shared" ref="E127:F129" si="43">+E128</f>
        <v>0</v>
      </c>
      <c r="F127" s="163">
        <f t="shared" si="43"/>
        <v>0</v>
      </c>
      <c r="G127" s="82"/>
    </row>
    <row r="128" spans="1:7" x14ac:dyDescent="0.35">
      <c r="A128" s="40" t="s">
        <v>368</v>
      </c>
      <c r="B128" s="41" t="s">
        <v>349</v>
      </c>
      <c r="C128" s="41" t="s">
        <v>350</v>
      </c>
      <c r="D128" s="41"/>
      <c r="E128" s="165">
        <f t="shared" si="43"/>
        <v>0</v>
      </c>
      <c r="F128" s="165">
        <f t="shared" si="43"/>
        <v>0</v>
      </c>
      <c r="G128" s="82"/>
    </row>
    <row r="129" spans="1:7" ht="36" x14ac:dyDescent="0.35">
      <c r="A129" s="40" t="s">
        <v>172</v>
      </c>
      <c r="B129" s="41" t="s">
        <v>349</v>
      </c>
      <c r="C129" s="41" t="s">
        <v>351</v>
      </c>
      <c r="D129" s="41" t="s">
        <v>16</v>
      </c>
      <c r="E129" s="165">
        <f t="shared" si="43"/>
        <v>0</v>
      </c>
      <c r="F129" s="165">
        <f t="shared" si="43"/>
        <v>0</v>
      </c>
      <c r="G129" s="82"/>
    </row>
    <row r="130" spans="1:7" ht="35.4" x14ac:dyDescent="0.35">
      <c r="A130" s="88" t="s">
        <v>404</v>
      </c>
      <c r="B130" s="45" t="s">
        <v>349</v>
      </c>
      <c r="C130" s="45" t="s">
        <v>351</v>
      </c>
      <c r="D130" s="103" t="s">
        <v>362</v>
      </c>
      <c r="E130" s="164">
        <f t="shared" ref="E130:F130" si="44">E131</f>
        <v>0</v>
      </c>
      <c r="F130" s="164">
        <f t="shared" si="44"/>
        <v>0</v>
      </c>
      <c r="G130" s="82"/>
    </row>
    <row r="131" spans="1:7" x14ac:dyDescent="0.35">
      <c r="A131" s="89" t="s">
        <v>360</v>
      </c>
      <c r="B131" s="45" t="s">
        <v>349</v>
      </c>
      <c r="C131" s="45" t="s">
        <v>351</v>
      </c>
      <c r="D131" s="104" t="s">
        <v>361</v>
      </c>
      <c r="E131" s="164">
        <f t="shared" ref="E131:F131" si="45">+E132</f>
        <v>0</v>
      </c>
      <c r="F131" s="164">
        <f t="shared" si="45"/>
        <v>0</v>
      </c>
      <c r="G131" s="82"/>
    </row>
    <row r="132" spans="1:7" ht="36" x14ac:dyDescent="0.35">
      <c r="A132" s="29" t="s">
        <v>405</v>
      </c>
      <c r="B132" s="45" t="s">
        <v>349</v>
      </c>
      <c r="C132" s="45" t="s">
        <v>351</v>
      </c>
      <c r="D132" s="104" t="s">
        <v>406</v>
      </c>
      <c r="E132" s="164">
        <v>0</v>
      </c>
      <c r="F132" s="164">
        <v>0</v>
      </c>
      <c r="G132" s="82"/>
    </row>
    <row r="133" spans="1:7" x14ac:dyDescent="0.35">
      <c r="A133" s="37" t="s">
        <v>28</v>
      </c>
      <c r="B133" s="38" t="s">
        <v>308</v>
      </c>
      <c r="C133" s="38"/>
      <c r="D133" s="38"/>
      <c r="E133" s="163">
        <f>+E134+E139+E144+E148+E153</f>
        <v>1392500</v>
      </c>
      <c r="F133" s="163">
        <f>+F134+F139+F144+F148+F153</f>
        <v>1392500</v>
      </c>
      <c r="G133" s="82"/>
    </row>
    <row r="134" spans="1:7" hidden="1" x14ac:dyDescent="0.35">
      <c r="A134" s="40" t="s">
        <v>368</v>
      </c>
      <c r="B134" s="41" t="s">
        <v>308</v>
      </c>
      <c r="C134" s="41" t="s">
        <v>350</v>
      </c>
      <c r="D134" s="41"/>
      <c r="E134" s="165">
        <f t="shared" ref="E134:F135" si="46">+E135</f>
        <v>0</v>
      </c>
      <c r="F134" s="165">
        <f t="shared" si="46"/>
        <v>0</v>
      </c>
      <c r="G134" s="82"/>
    </row>
    <row r="135" spans="1:7" ht="36" hidden="1" x14ac:dyDescent="0.35">
      <c r="A135" s="40" t="s">
        <v>345</v>
      </c>
      <c r="B135" s="41" t="s">
        <v>308</v>
      </c>
      <c r="C135" s="41" t="s">
        <v>346</v>
      </c>
      <c r="D135" s="41"/>
      <c r="E135" s="165">
        <f t="shared" si="46"/>
        <v>0</v>
      </c>
      <c r="F135" s="165">
        <f t="shared" si="46"/>
        <v>0</v>
      </c>
      <c r="G135" s="82"/>
    </row>
    <row r="136" spans="1:7" ht="36" hidden="1" x14ac:dyDescent="0.35">
      <c r="A136" s="44" t="s">
        <v>168</v>
      </c>
      <c r="B136" s="45" t="s">
        <v>308</v>
      </c>
      <c r="C136" s="45" t="s">
        <v>346</v>
      </c>
      <c r="D136" s="45" t="s">
        <v>18</v>
      </c>
      <c r="E136" s="164">
        <f t="shared" ref="E136:F137" si="47">E137</f>
        <v>0</v>
      </c>
      <c r="F136" s="164">
        <f t="shared" si="47"/>
        <v>0</v>
      </c>
      <c r="G136" s="82"/>
    </row>
    <row r="137" spans="1:7" ht="36" hidden="1" x14ac:dyDescent="0.35">
      <c r="A137" s="44" t="s">
        <v>169</v>
      </c>
      <c r="B137" s="45" t="s">
        <v>308</v>
      </c>
      <c r="C137" s="45" t="s">
        <v>346</v>
      </c>
      <c r="D137" s="45" t="s">
        <v>127</v>
      </c>
      <c r="E137" s="164">
        <f t="shared" si="47"/>
        <v>0</v>
      </c>
      <c r="F137" s="164">
        <f t="shared" si="47"/>
        <v>0</v>
      </c>
      <c r="G137" s="82"/>
    </row>
    <row r="138" spans="1:7" hidden="1" x14ac:dyDescent="0.35">
      <c r="A138" s="44" t="s">
        <v>170</v>
      </c>
      <c r="B138" s="45" t="s">
        <v>308</v>
      </c>
      <c r="C138" s="45" t="s">
        <v>346</v>
      </c>
      <c r="D138" s="45" t="s">
        <v>69</v>
      </c>
      <c r="E138" s="164">
        <v>0</v>
      </c>
      <c r="F138" s="164">
        <v>0</v>
      </c>
      <c r="G138" s="82"/>
    </row>
    <row r="139" spans="1:7" x14ac:dyDescent="0.35">
      <c r="A139" s="40" t="s">
        <v>347</v>
      </c>
      <c r="B139" s="41" t="s">
        <v>308</v>
      </c>
      <c r="C139" s="41" t="s">
        <v>348</v>
      </c>
      <c r="D139" s="43"/>
      <c r="E139" s="166">
        <f t="shared" ref="E139:F140" si="48">E140</f>
        <v>0</v>
      </c>
      <c r="F139" s="166">
        <f t="shared" si="48"/>
        <v>0</v>
      </c>
      <c r="G139" s="82"/>
    </row>
    <row r="140" spans="1:7" ht="36" x14ac:dyDescent="0.35">
      <c r="A140" s="44" t="s">
        <v>168</v>
      </c>
      <c r="B140" s="45" t="s">
        <v>308</v>
      </c>
      <c r="C140" s="45" t="s">
        <v>348</v>
      </c>
      <c r="D140" s="45" t="s">
        <v>18</v>
      </c>
      <c r="E140" s="164">
        <f t="shared" si="48"/>
        <v>0</v>
      </c>
      <c r="F140" s="164">
        <f t="shared" si="48"/>
        <v>0</v>
      </c>
      <c r="G140" s="82"/>
    </row>
    <row r="141" spans="1:7" ht="36" x14ac:dyDescent="0.35">
      <c r="A141" s="44" t="s">
        <v>169</v>
      </c>
      <c r="B141" s="45" t="s">
        <v>308</v>
      </c>
      <c r="C141" s="45" t="s">
        <v>348</v>
      </c>
      <c r="D141" s="45" t="s">
        <v>127</v>
      </c>
      <c r="E141" s="164">
        <f>+E142+E143</f>
        <v>0</v>
      </c>
      <c r="F141" s="164">
        <f>+F142+F143</f>
        <v>0</v>
      </c>
      <c r="G141" s="82"/>
    </row>
    <row r="142" spans="1:7" x14ac:dyDescent="0.35">
      <c r="A142" s="44" t="s">
        <v>170</v>
      </c>
      <c r="B142" s="45" t="s">
        <v>308</v>
      </c>
      <c r="C142" s="45" t="s">
        <v>348</v>
      </c>
      <c r="D142" s="45" t="s">
        <v>69</v>
      </c>
      <c r="E142" s="164">
        <v>0</v>
      </c>
      <c r="F142" s="164">
        <v>0</v>
      </c>
      <c r="G142" s="82"/>
    </row>
    <row r="143" spans="1:7" x14ac:dyDescent="0.35">
      <c r="A143" s="44" t="s">
        <v>364</v>
      </c>
      <c r="B143" s="45" t="s">
        <v>308</v>
      </c>
      <c r="C143" s="45" t="s">
        <v>348</v>
      </c>
      <c r="D143" s="45" t="s">
        <v>363</v>
      </c>
      <c r="E143" s="164">
        <v>0</v>
      </c>
      <c r="F143" s="164">
        <v>0</v>
      </c>
      <c r="G143" s="82"/>
    </row>
    <row r="144" spans="1:7" x14ac:dyDescent="0.35">
      <c r="A144" s="40" t="s">
        <v>141</v>
      </c>
      <c r="B144" s="41" t="s">
        <v>308</v>
      </c>
      <c r="C144" s="41" t="s">
        <v>309</v>
      </c>
      <c r="D144" s="43"/>
      <c r="E144" s="164">
        <f t="shared" ref="E144:F144" si="49">+E145</f>
        <v>0</v>
      </c>
      <c r="F144" s="164">
        <f t="shared" si="49"/>
        <v>0</v>
      </c>
      <c r="G144" s="82"/>
    </row>
    <row r="145" spans="1:7" ht="36" x14ac:dyDescent="0.35">
      <c r="A145" s="44" t="s">
        <v>168</v>
      </c>
      <c r="B145" s="45" t="s">
        <v>308</v>
      </c>
      <c r="C145" s="45" t="s">
        <v>309</v>
      </c>
      <c r="D145" s="45" t="s">
        <v>18</v>
      </c>
      <c r="E145" s="166">
        <f t="shared" ref="E145:F146" si="50">E146</f>
        <v>0</v>
      </c>
      <c r="F145" s="166">
        <f t="shared" si="50"/>
        <v>0</v>
      </c>
      <c r="G145" s="82"/>
    </row>
    <row r="146" spans="1:7" ht="36" x14ac:dyDescent="0.35">
      <c r="A146" s="44" t="s">
        <v>169</v>
      </c>
      <c r="B146" s="45" t="s">
        <v>308</v>
      </c>
      <c r="C146" s="45" t="s">
        <v>309</v>
      </c>
      <c r="D146" s="45" t="s">
        <v>127</v>
      </c>
      <c r="E146" s="164">
        <f t="shared" si="50"/>
        <v>0</v>
      </c>
      <c r="F146" s="164">
        <f t="shared" si="50"/>
        <v>0</v>
      </c>
      <c r="G146" s="82"/>
    </row>
    <row r="147" spans="1:7" x14ac:dyDescent="0.35">
      <c r="A147" s="44" t="s">
        <v>170</v>
      </c>
      <c r="B147" s="45" t="s">
        <v>308</v>
      </c>
      <c r="C147" s="45" t="s">
        <v>309</v>
      </c>
      <c r="D147" s="45" t="s">
        <v>69</v>
      </c>
      <c r="E147" s="164">
        <v>0</v>
      </c>
      <c r="F147" s="164">
        <v>0</v>
      </c>
      <c r="G147" s="82"/>
    </row>
    <row r="148" spans="1:7" x14ac:dyDescent="0.35">
      <c r="A148" s="53" t="s">
        <v>310</v>
      </c>
      <c r="B148" s="41" t="s">
        <v>308</v>
      </c>
      <c r="C148" s="41" t="s">
        <v>311</v>
      </c>
      <c r="D148" s="41"/>
      <c r="E148" s="165">
        <f t="shared" ref="E148:F149" si="51">E149</f>
        <v>0</v>
      </c>
      <c r="F148" s="165">
        <f t="shared" si="51"/>
        <v>0</v>
      </c>
      <c r="G148" s="82"/>
    </row>
    <row r="149" spans="1:7" ht="36" x14ac:dyDescent="0.35">
      <c r="A149" s="44" t="s">
        <v>168</v>
      </c>
      <c r="B149" s="45" t="s">
        <v>308</v>
      </c>
      <c r="C149" s="45" t="s">
        <v>311</v>
      </c>
      <c r="D149" s="45" t="s">
        <v>18</v>
      </c>
      <c r="E149" s="164">
        <f t="shared" si="51"/>
        <v>0</v>
      </c>
      <c r="F149" s="164">
        <f t="shared" si="51"/>
        <v>0</v>
      </c>
      <c r="G149" s="82"/>
    </row>
    <row r="150" spans="1:7" ht="36" x14ac:dyDescent="0.35">
      <c r="A150" s="44" t="s">
        <v>169</v>
      </c>
      <c r="B150" s="45" t="s">
        <v>308</v>
      </c>
      <c r="C150" s="45" t="s">
        <v>311</v>
      </c>
      <c r="D150" s="45" t="s">
        <v>127</v>
      </c>
      <c r="E150" s="164">
        <f>+E151+E152</f>
        <v>0</v>
      </c>
      <c r="F150" s="164">
        <f>+F151+F152</f>
        <v>0</v>
      </c>
      <c r="G150" s="82"/>
    </row>
    <row r="151" spans="1:7" ht="36" x14ac:dyDescent="0.35">
      <c r="A151" s="44" t="s">
        <v>337</v>
      </c>
      <c r="B151" s="45" t="s">
        <v>308</v>
      </c>
      <c r="C151" s="45" t="s">
        <v>311</v>
      </c>
      <c r="D151" s="45" t="s">
        <v>76</v>
      </c>
      <c r="E151" s="164">
        <v>0</v>
      </c>
      <c r="F151" s="164">
        <v>0</v>
      </c>
      <c r="G151" s="82"/>
    </row>
    <row r="152" spans="1:7" x14ac:dyDescent="0.35">
      <c r="A152" s="44" t="s">
        <v>170</v>
      </c>
      <c r="B152" s="45" t="s">
        <v>308</v>
      </c>
      <c r="C152" s="45" t="s">
        <v>311</v>
      </c>
      <c r="D152" s="45" t="s">
        <v>69</v>
      </c>
      <c r="E152" s="164">
        <v>0</v>
      </c>
      <c r="F152" s="164">
        <v>0</v>
      </c>
      <c r="G152" s="82"/>
    </row>
    <row r="153" spans="1:7" ht="36" x14ac:dyDescent="0.35">
      <c r="A153" s="53" t="s">
        <v>312</v>
      </c>
      <c r="B153" s="41" t="s">
        <v>308</v>
      </c>
      <c r="C153" s="38" t="s">
        <v>313</v>
      </c>
      <c r="D153" s="41"/>
      <c r="E153" s="165">
        <f t="shared" ref="E153:F155" si="52">E154</f>
        <v>1392500</v>
      </c>
      <c r="F153" s="165">
        <f t="shared" si="52"/>
        <v>1392500</v>
      </c>
      <c r="G153" s="82"/>
    </row>
    <row r="154" spans="1:7" ht="36" x14ac:dyDescent="0.35">
      <c r="A154" s="47" t="s">
        <v>168</v>
      </c>
      <c r="B154" s="45" t="s">
        <v>308</v>
      </c>
      <c r="C154" s="45" t="s">
        <v>313</v>
      </c>
      <c r="D154" s="45" t="s">
        <v>18</v>
      </c>
      <c r="E154" s="164">
        <f t="shared" si="52"/>
        <v>1392500</v>
      </c>
      <c r="F154" s="164">
        <f t="shared" si="52"/>
        <v>1392500</v>
      </c>
      <c r="G154" s="82"/>
    </row>
    <row r="155" spans="1:7" ht="36" x14ac:dyDescent="0.35">
      <c r="A155" s="47" t="s">
        <v>169</v>
      </c>
      <c r="B155" s="45" t="s">
        <v>308</v>
      </c>
      <c r="C155" s="45" t="s">
        <v>313</v>
      </c>
      <c r="D155" s="45" t="s">
        <v>127</v>
      </c>
      <c r="E155" s="164">
        <f t="shared" si="52"/>
        <v>1392500</v>
      </c>
      <c r="F155" s="164">
        <f t="shared" si="52"/>
        <v>1392500</v>
      </c>
      <c r="G155" s="82"/>
    </row>
    <row r="156" spans="1:7" x14ac:dyDescent="0.35">
      <c r="A156" s="47" t="s">
        <v>170</v>
      </c>
      <c r="B156" s="45" t="s">
        <v>308</v>
      </c>
      <c r="C156" s="45" t="s">
        <v>313</v>
      </c>
      <c r="D156" s="45" t="s">
        <v>69</v>
      </c>
      <c r="E156" s="164">
        <v>1392500</v>
      </c>
      <c r="F156" s="164">
        <v>1392500</v>
      </c>
      <c r="G156" s="82"/>
    </row>
    <row r="157" spans="1:7" s="9" customFormat="1" ht="17.399999999999999" x14ac:dyDescent="0.3">
      <c r="A157" s="46" t="s">
        <v>355</v>
      </c>
      <c r="B157" s="38" t="s">
        <v>356</v>
      </c>
      <c r="C157" s="38"/>
      <c r="D157" s="38"/>
      <c r="E157" s="163">
        <f t="shared" ref="E157:F158" si="53">+E158</f>
        <v>0</v>
      </c>
      <c r="F157" s="163">
        <f t="shared" si="53"/>
        <v>0</v>
      </c>
      <c r="G157" s="86"/>
    </row>
    <row r="158" spans="1:7" s="9" customFormat="1" ht="34.799999999999997" x14ac:dyDescent="0.3">
      <c r="A158" s="46" t="s">
        <v>173</v>
      </c>
      <c r="B158" s="38" t="s">
        <v>354</v>
      </c>
      <c r="C158" s="38"/>
      <c r="D158" s="38"/>
      <c r="E158" s="163">
        <f t="shared" si="53"/>
        <v>0</v>
      </c>
      <c r="F158" s="163">
        <f t="shared" si="53"/>
        <v>0</v>
      </c>
      <c r="G158" s="86"/>
    </row>
    <row r="159" spans="1:7" x14ac:dyDescent="0.35">
      <c r="A159" s="40" t="s">
        <v>266</v>
      </c>
      <c r="B159" s="41" t="s">
        <v>354</v>
      </c>
      <c r="C159" s="41" t="s">
        <v>267</v>
      </c>
      <c r="D159" s="41"/>
      <c r="E159" s="163">
        <f t="shared" ref="E159:F160" si="54">E160</f>
        <v>0</v>
      </c>
      <c r="F159" s="163">
        <f t="shared" si="54"/>
        <v>0</v>
      </c>
      <c r="G159" s="82"/>
    </row>
    <row r="160" spans="1:7" ht="36" x14ac:dyDescent="0.35">
      <c r="A160" s="42" t="s">
        <v>268</v>
      </c>
      <c r="B160" s="43" t="s">
        <v>354</v>
      </c>
      <c r="C160" s="43" t="s">
        <v>269</v>
      </c>
      <c r="D160" s="43"/>
      <c r="E160" s="164">
        <f t="shared" si="54"/>
        <v>0</v>
      </c>
      <c r="F160" s="164">
        <f t="shared" si="54"/>
        <v>0</v>
      </c>
      <c r="G160" s="82"/>
    </row>
    <row r="161" spans="1:7" ht="36" x14ac:dyDescent="0.35">
      <c r="A161" s="44" t="s">
        <v>260</v>
      </c>
      <c r="B161" s="45" t="s">
        <v>354</v>
      </c>
      <c r="C161" s="45" t="s">
        <v>270</v>
      </c>
      <c r="D161" s="45"/>
      <c r="E161" s="164">
        <f t="shared" ref="E161:F161" si="55">+E162+E166</f>
        <v>0</v>
      </c>
      <c r="F161" s="164">
        <f t="shared" si="55"/>
        <v>0</v>
      </c>
      <c r="G161" s="82"/>
    </row>
    <row r="162" spans="1:7" x14ac:dyDescent="0.35">
      <c r="A162" s="44" t="s">
        <v>271</v>
      </c>
      <c r="B162" s="45" t="s">
        <v>354</v>
      </c>
      <c r="C162" s="45" t="s">
        <v>272</v>
      </c>
      <c r="D162" s="45" t="s">
        <v>16</v>
      </c>
      <c r="E162" s="164">
        <f t="shared" ref="E162:F162" si="56">+E163</f>
        <v>0</v>
      </c>
      <c r="F162" s="164">
        <f t="shared" si="56"/>
        <v>0</v>
      </c>
      <c r="G162" s="82"/>
    </row>
    <row r="163" spans="1:7" ht="36" x14ac:dyDescent="0.35">
      <c r="A163" s="44" t="s">
        <v>168</v>
      </c>
      <c r="B163" s="45" t="s">
        <v>354</v>
      </c>
      <c r="C163" s="45" t="s">
        <v>272</v>
      </c>
      <c r="D163" s="45" t="s">
        <v>18</v>
      </c>
      <c r="E163" s="164">
        <f t="shared" ref="E163:F163" si="57">E164</f>
        <v>0</v>
      </c>
      <c r="F163" s="164">
        <f t="shared" si="57"/>
        <v>0</v>
      </c>
      <c r="G163" s="82"/>
    </row>
    <row r="164" spans="1:7" ht="36" x14ac:dyDescent="0.35">
      <c r="A164" s="44" t="s">
        <v>169</v>
      </c>
      <c r="B164" s="45" t="s">
        <v>354</v>
      </c>
      <c r="C164" s="45" t="s">
        <v>272</v>
      </c>
      <c r="D164" s="45" t="s">
        <v>127</v>
      </c>
      <c r="E164" s="164">
        <f t="shared" ref="E164:F164" si="58">+E165</f>
        <v>0</v>
      </c>
      <c r="F164" s="164">
        <f t="shared" si="58"/>
        <v>0</v>
      </c>
      <c r="G164" s="82"/>
    </row>
    <row r="165" spans="1:7" x14ac:dyDescent="0.35">
      <c r="A165" s="44" t="s">
        <v>170</v>
      </c>
      <c r="B165" s="45" t="s">
        <v>354</v>
      </c>
      <c r="C165" s="45" t="s">
        <v>272</v>
      </c>
      <c r="D165" s="45" t="s">
        <v>69</v>
      </c>
      <c r="E165" s="164">
        <v>0</v>
      </c>
      <c r="F165" s="164">
        <v>0</v>
      </c>
      <c r="G165" s="82"/>
    </row>
    <row r="166" spans="1:7" ht="36" x14ac:dyDescent="0.35">
      <c r="A166" s="44" t="s">
        <v>352</v>
      </c>
      <c r="B166" s="45" t="s">
        <v>354</v>
      </c>
      <c r="C166" s="45" t="s">
        <v>353</v>
      </c>
      <c r="D166" s="45"/>
      <c r="E166" s="164">
        <f t="shared" ref="E166:F166" si="59">+E167</f>
        <v>0</v>
      </c>
      <c r="F166" s="164">
        <f t="shared" si="59"/>
        <v>0</v>
      </c>
      <c r="G166" s="82"/>
    </row>
    <row r="167" spans="1:7" ht="36" x14ac:dyDescent="0.35">
      <c r="A167" s="44" t="s">
        <v>168</v>
      </c>
      <c r="B167" s="45" t="s">
        <v>354</v>
      </c>
      <c r="C167" s="45" t="s">
        <v>353</v>
      </c>
      <c r="D167" s="45" t="s">
        <v>18</v>
      </c>
      <c r="E167" s="164">
        <f t="shared" ref="E167:F167" si="60">E168</f>
        <v>0</v>
      </c>
      <c r="F167" s="164">
        <f t="shared" si="60"/>
        <v>0</v>
      </c>
      <c r="G167" s="82"/>
    </row>
    <row r="168" spans="1:7" ht="36" x14ac:dyDescent="0.35">
      <c r="A168" s="44" t="s">
        <v>169</v>
      </c>
      <c r="B168" s="45" t="s">
        <v>354</v>
      </c>
      <c r="C168" s="45" t="s">
        <v>353</v>
      </c>
      <c r="D168" s="45" t="s">
        <v>127</v>
      </c>
      <c r="E168" s="164">
        <f t="shared" ref="E168:F168" si="61">+E169</f>
        <v>0</v>
      </c>
      <c r="F168" s="164">
        <f t="shared" si="61"/>
        <v>0</v>
      </c>
      <c r="G168" s="82"/>
    </row>
    <row r="169" spans="1:7" x14ac:dyDescent="0.35">
      <c r="A169" s="44" t="s">
        <v>170</v>
      </c>
      <c r="B169" s="45" t="s">
        <v>354</v>
      </c>
      <c r="C169" s="45" t="s">
        <v>353</v>
      </c>
      <c r="D169" s="45" t="s">
        <v>69</v>
      </c>
      <c r="E169" s="164">
        <v>0</v>
      </c>
      <c r="F169" s="164">
        <v>0</v>
      </c>
      <c r="G169" s="82"/>
    </row>
    <row r="170" spans="1:7" x14ac:dyDescent="0.35">
      <c r="A170" s="39" t="s">
        <v>314</v>
      </c>
      <c r="B170" s="38" t="s">
        <v>315</v>
      </c>
      <c r="C170" s="38"/>
      <c r="D170" s="38"/>
      <c r="E170" s="163">
        <f t="shared" ref="E170:F170" si="62">E171</f>
        <v>4929500</v>
      </c>
      <c r="F170" s="163">
        <f t="shared" si="62"/>
        <v>4929500</v>
      </c>
      <c r="G170" s="82"/>
    </row>
    <row r="171" spans="1:7" x14ac:dyDescent="0.35">
      <c r="A171" s="39" t="s">
        <v>316</v>
      </c>
      <c r="B171" s="38" t="s">
        <v>317</v>
      </c>
      <c r="C171" s="38"/>
      <c r="D171" s="38"/>
      <c r="E171" s="163">
        <f>+E172</f>
        <v>4929500</v>
      </c>
      <c r="F171" s="163">
        <f>+F172</f>
        <v>4929500</v>
      </c>
      <c r="G171" s="82"/>
    </row>
    <row r="172" spans="1:7" x14ac:dyDescent="0.35">
      <c r="A172" s="40" t="s">
        <v>266</v>
      </c>
      <c r="B172" s="41" t="s">
        <v>317</v>
      </c>
      <c r="C172" s="41" t="s">
        <v>267</v>
      </c>
      <c r="D172" s="41"/>
      <c r="E172" s="165">
        <f t="shared" ref="E172:F174" si="63">E173</f>
        <v>4929500</v>
      </c>
      <c r="F172" s="165">
        <f t="shared" si="63"/>
        <v>4929500</v>
      </c>
      <c r="G172" s="82"/>
    </row>
    <row r="173" spans="1:7" ht="36" x14ac:dyDescent="0.35">
      <c r="A173" s="42" t="s">
        <v>268</v>
      </c>
      <c r="B173" s="43" t="s">
        <v>317</v>
      </c>
      <c r="C173" s="43" t="s">
        <v>269</v>
      </c>
      <c r="D173" s="43"/>
      <c r="E173" s="166">
        <f t="shared" si="63"/>
        <v>4929500</v>
      </c>
      <c r="F173" s="166">
        <f t="shared" si="63"/>
        <v>4929500</v>
      </c>
      <c r="G173" s="82"/>
    </row>
    <row r="174" spans="1:7" ht="36" x14ac:dyDescent="0.35">
      <c r="A174" s="44" t="s">
        <v>260</v>
      </c>
      <c r="B174" s="45" t="s">
        <v>317</v>
      </c>
      <c r="C174" s="45" t="s">
        <v>270</v>
      </c>
      <c r="D174" s="38"/>
      <c r="E174" s="164">
        <f t="shared" si="63"/>
        <v>4929500</v>
      </c>
      <c r="F174" s="164">
        <f t="shared" si="63"/>
        <v>4929500</v>
      </c>
      <c r="G174" s="82"/>
    </row>
    <row r="175" spans="1:7" ht="36" x14ac:dyDescent="0.35">
      <c r="A175" s="44" t="s">
        <v>352</v>
      </c>
      <c r="B175" s="45" t="s">
        <v>317</v>
      </c>
      <c r="C175" s="45" t="s">
        <v>353</v>
      </c>
      <c r="D175" s="45" t="s">
        <v>16</v>
      </c>
      <c r="E175" s="164">
        <f t="shared" ref="E175:F175" si="64">E176+E180+E185</f>
        <v>4929500</v>
      </c>
      <c r="F175" s="164">
        <f t="shared" si="64"/>
        <v>4929500</v>
      </c>
      <c r="G175" s="82"/>
    </row>
    <row r="176" spans="1:7" ht="72" x14ac:dyDescent="0.35">
      <c r="A176" s="44" t="s">
        <v>164</v>
      </c>
      <c r="B176" s="45" t="s">
        <v>317</v>
      </c>
      <c r="C176" s="45" t="s">
        <v>353</v>
      </c>
      <c r="D176" s="45" t="s">
        <v>126</v>
      </c>
      <c r="E176" s="164">
        <f t="shared" ref="E176:F176" si="65">E177</f>
        <v>4929500</v>
      </c>
      <c r="F176" s="164">
        <f t="shared" si="65"/>
        <v>4929500</v>
      </c>
      <c r="G176" s="82"/>
    </row>
    <row r="177" spans="1:7" x14ac:dyDescent="0.35">
      <c r="A177" s="44" t="s">
        <v>174</v>
      </c>
      <c r="B177" s="45" t="s">
        <v>317</v>
      </c>
      <c r="C177" s="45" t="s">
        <v>353</v>
      </c>
      <c r="D177" s="45" t="s">
        <v>122</v>
      </c>
      <c r="E177" s="164">
        <f t="shared" ref="E177:F177" si="66">E178+E179</f>
        <v>4929500</v>
      </c>
      <c r="F177" s="164">
        <f t="shared" si="66"/>
        <v>4929500</v>
      </c>
      <c r="G177" s="82"/>
    </row>
    <row r="178" spans="1:7" x14ac:dyDescent="0.35">
      <c r="A178" s="44" t="s">
        <v>175</v>
      </c>
      <c r="B178" s="45" t="s">
        <v>317</v>
      </c>
      <c r="C178" s="45" t="s">
        <v>353</v>
      </c>
      <c r="D178" s="45" t="s">
        <v>80</v>
      </c>
      <c r="E178" s="164">
        <v>3786098</v>
      </c>
      <c r="F178" s="164">
        <v>3786098</v>
      </c>
      <c r="G178" s="82"/>
    </row>
    <row r="179" spans="1:7" ht="36" x14ac:dyDescent="0.35">
      <c r="A179" s="44" t="s">
        <v>414</v>
      </c>
      <c r="B179" s="45" t="s">
        <v>317</v>
      </c>
      <c r="C179" s="45" t="s">
        <v>353</v>
      </c>
      <c r="D179" s="45" t="s">
        <v>121</v>
      </c>
      <c r="E179" s="164">
        <v>1143402</v>
      </c>
      <c r="F179" s="164">
        <v>1143402</v>
      </c>
      <c r="G179" s="82"/>
    </row>
    <row r="180" spans="1:7" ht="36" x14ac:dyDescent="0.35">
      <c r="A180" s="44" t="s">
        <v>168</v>
      </c>
      <c r="B180" s="45" t="s">
        <v>317</v>
      </c>
      <c r="C180" s="45" t="s">
        <v>353</v>
      </c>
      <c r="D180" s="45" t="s">
        <v>18</v>
      </c>
      <c r="E180" s="164">
        <f t="shared" ref="E180:F180" si="67">E181</f>
        <v>0</v>
      </c>
      <c r="F180" s="164">
        <f t="shared" si="67"/>
        <v>0</v>
      </c>
      <c r="G180" s="82"/>
    </row>
    <row r="181" spans="1:7" ht="36" x14ac:dyDescent="0.35">
      <c r="A181" s="44" t="s">
        <v>169</v>
      </c>
      <c r="B181" s="45" t="s">
        <v>317</v>
      </c>
      <c r="C181" s="45" t="s">
        <v>353</v>
      </c>
      <c r="D181" s="45" t="s">
        <v>127</v>
      </c>
      <c r="E181" s="164">
        <f t="shared" ref="E181:F181" si="68">E183+E182+E184</f>
        <v>0</v>
      </c>
      <c r="F181" s="164">
        <f t="shared" si="68"/>
        <v>0</v>
      </c>
      <c r="G181" s="82"/>
    </row>
    <row r="182" spans="1:7" ht="36" x14ac:dyDescent="0.35">
      <c r="A182" s="44" t="s">
        <v>337</v>
      </c>
      <c r="B182" s="45" t="s">
        <v>317</v>
      </c>
      <c r="C182" s="45" t="s">
        <v>353</v>
      </c>
      <c r="D182" s="45" t="s">
        <v>76</v>
      </c>
      <c r="E182" s="164">
        <v>0</v>
      </c>
      <c r="F182" s="164">
        <v>0</v>
      </c>
      <c r="G182" s="82"/>
    </row>
    <row r="183" spans="1:7" x14ac:dyDescent="0.35">
      <c r="A183" s="44" t="s">
        <v>170</v>
      </c>
      <c r="B183" s="45" t="s">
        <v>317</v>
      </c>
      <c r="C183" s="45" t="s">
        <v>353</v>
      </c>
      <c r="D183" s="45" t="s">
        <v>69</v>
      </c>
      <c r="E183" s="164">
        <v>0</v>
      </c>
      <c r="F183" s="164">
        <v>0</v>
      </c>
      <c r="G183" s="82"/>
    </row>
    <row r="184" spans="1:7" x14ac:dyDescent="0.35">
      <c r="A184" s="44" t="s">
        <v>364</v>
      </c>
      <c r="B184" s="45" t="s">
        <v>317</v>
      </c>
      <c r="C184" s="45" t="s">
        <v>353</v>
      </c>
      <c r="D184" s="45" t="s">
        <v>363</v>
      </c>
      <c r="E184" s="164">
        <v>0</v>
      </c>
      <c r="F184" s="164">
        <v>0</v>
      </c>
      <c r="G184" s="82"/>
    </row>
    <row r="185" spans="1:7" x14ac:dyDescent="0.35">
      <c r="A185" s="44" t="s">
        <v>147</v>
      </c>
      <c r="B185" s="45" t="s">
        <v>317</v>
      </c>
      <c r="C185" s="45" t="s">
        <v>353</v>
      </c>
      <c r="D185" s="45" t="s">
        <v>128</v>
      </c>
      <c r="E185" s="164">
        <f t="shared" ref="E185:F185" si="69">E186</f>
        <v>0</v>
      </c>
      <c r="F185" s="164">
        <f t="shared" si="69"/>
        <v>0</v>
      </c>
      <c r="G185" s="82"/>
    </row>
    <row r="186" spans="1:7" x14ac:dyDescent="0.35">
      <c r="A186" s="44" t="s">
        <v>130</v>
      </c>
      <c r="B186" s="45" t="s">
        <v>317</v>
      </c>
      <c r="C186" s="45" t="s">
        <v>353</v>
      </c>
      <c r="D186" s="45" t="s">
        <v>78</v>
      </c>
      <c r="E186" s="164">
        <f t="shared" ref="E186:F186" si="70">E187+E188</f>
        <v>0</v>
      </c>
      <c r="F186" s="164">
        <f t="shared" si="70"/>
        <v>0</v>
      </c>
      <c r="G186" s="82"/>
    </row>
    <row r="187" spans="1:7" x14ac:dyDescent="0.35">
      <c r="A187" s="44" t="s">
        <v>146</v>
      </c>
      <c r="B187" s="45" t="s">
        <v>317</v>
      </c>
      <c r="C187" s="45" t="s">
        <v>353</v>
      </c>
      <c r="D187" s="45" t="s">
        <v>77</v>
      </c>
      <c r="E187" s="164">
        <v>0</v>
      </c>
      <c r="F187" s="164">
        <v>0</v>
      </c>
      <c r="G187" s="82"/>
    </row>
    <row r="188" spans="1:7" x14ac:dyDescent="0.35">
      <c r="A188" s="44" t="s">
        <v>134</v>
      </c>
      <c r="B188" s="45" t="s">
        <v>317</v>
      </c>
      <c r="C188" s="45" t="s">
        <v>353</v>
      </c>
      <c r="D188" s="45" t="s">
        <v>133</v>
      </c>
      <c r="E188" s="164">
        <v>0</v>
      </c>
      <c r="F188" s="164">
        <v>0</v>
      </c>
      <c r="G188" s="82"/>
    </row>
    <row r="189" spans="1:7" x14ac:dyDescent="0.35">
      <c r="A189" s="39" t="s">
        <v>81</v>
      </c>
      <c r="B189" s="38" t="s">
        <v>318</v>
      </c>
      <c r="C189" s="38"/>
      <c r="D189" s="38"/>
      <c r="E189" s="163">
        <f t="shared" ref="E189:F189" si="71">E193</f>
        <v>0</v>
      </c>
      <c r="F189" s="163">
        <f t="shared" si="71"/>
        <v>0</v>
      </c>
      <c r="G189" s="82"/>
    </row>
    <row r="190" spans="1:7" x14ac:dyDescent="0.35">
      <c r="A190" s="39" t="s">
        <v>319</v>
      </c>
      <c r="B190" s="38" t="s">
        <v>320</v>
      </c>
      <c r="C190" s="38"/>
      <c r="D190" s="38"/>
      <c r="E190" s="163">
        <f t="shared" ref="E190:F195" si="72">E191</f>
        <v>0</v>
      </c>
      <c r="F190" s="163">
        <f t="shared" si="72"/>
        <v>0</v>
      </c>
      <c r="G190" s="82"/>
    </row>
    <row r="191" spans="1:7" x14ac:dyDescent="0.35">
      <c r="A191" s="40" t="s">
        <v>266</v>
      </c>
      <c r="B191" s="41" t="s">
        <v>320</v>
      </c>
      <c r="C191" s="41" t="s">
        <v>267</v>
      </c>
      <c r="D191" s="41"/>
      <c r="E191" s="166">
        <f t="shared" si="72"/>
        <v>0</v>
      </c>
      <c r="F191" s="166">
        <f t="shared" si="72"/>
        <v>0</v>
      </c>
      <c r="G191" s="82"/>
    </row>
    <row r="192" spans="1:7" ht="36" x14ac:dyDescent="0.35">
      <c r="A192" s="42" t="s">
        <v>268</v>
      </c>
      <c r="B192" s="43" t="s">
        <v>320</v>
      </c>
      <c r="C192" s="43" t="s">
        <v>269</v>
      </c>
      <c r="D192" s="43"/>
      <c r="E192" s="166">
        <f t="shared" si="72"/>
        <v>0</v>
      </c>
      <c r="F192" s="166">
        <f t="shared" si="72"/>
        <v>0</v>
      </c>
      <c r="G192" s="82"/>
    </row>
    <row r="193" spans="1:7" ht="36" x14ac:dyDescent="0.35">
      <c r="A193" s="44" t="s">
        <v>260</v>
      </c>
      <c r="B193" s="45" t="s">
        <v>320</v>
      </c>
      <c r="C193" s="45" t="s">
        <v>270</v>
      </c>
      <c r="D193" s="45"/>
      <c r="E193" s="164">
        <f t="shared" si="72"/>
        <v>0</v>
      </c>
      <c r="F193" s="164">
        <f t="shared" si="72"/>
        <v>0</v>
      </c>
      <c r="G193" s="82"/>
    </row>
    <row r="194" spans="1:7" x14ac:dyDescent="0.35">
      <c r="A194" s="44" t="s">
        <v>321</v>
      </c>
      <c r="B194" s="45" t="s">
        <v>320</v>
      </c>
      <c r="C194" s="45" t="s">
        <v>322</v>
      </c>
      <c r="D194" s="45" t="s">
        <v>16</v>
      </c>
      <c r="E194" s="164">
        <f t="shared" si="72"/>
        <v>0</v>
      </c>
      <c r="F194" s="164">
        <f t="shared" si="72"/>
        <v>0</v>
      </c>
      <c r="G194" s="82"/>
    </row>
    <row r="195" spans="1:7" x14ac:dyDescent="0.35">
      <c r="A195" s="44" t="s">
        <v>176</v>
      </c>
      <c r="B195" s="45" t="s">
        <v>320</v>
      </c>
      <c r="C195" s="45" t="s">
        <v>322</v>
      </c>
      <c r="D195" s="45" t="s">
        <v>20</v>
      </c>
      <c r="E195" s="164">
        <f t="shared" si="72"/>
        <v>0</v>
      </c>
      <c r="F195" s="164">
        <f t="shared" si="72"/>
        <v>0</v>
      </c>
      <c r="G195" s="82"/>
    </row>
    <row r="196" spans="1:7" x14ac:dyDescent="0.35">
      <c r="A196" s="44" t="s">
        <v>323</v>
      </c>
      <c r="B196" s="45" t="s">
        <v>320</v>
      </c>
      <c r="C196" s="45" t="s">
        <v>322</v>
      </c>
      <c r="D196" s="45" t="s">
        <v>79</v>
      </c>
      <c r="E196" s="164">
        <v>0</v>
      </c>
      <c r="F196" s="164">
        <v>0</v>
      </c>
      <c r="G196" s="82"/>
    </row>
    <row r="197" spans="1:7" ht="34.799999999999997" x14ac:dyDescent="0.35">
      <c r="A197" s="39" t="s">
        <v>259</v>
      </c>
      <c r="B197" s="38" t="s">
        <v>324</v>
      </c>
      <c r="C197" s="38"/>
      <c r="D197" s="38"/>
      <c r="E197" s="163">
        <f t="shared" ref="E197:F203" si="73">E198</f>
        <v>5000</v>
      </c>
      <c r="F197" s="163">
        <f t="shared" si="73"/>
        <v>5000</v>
      </c>
      <c r="G197" s="82"/>
    </row>
    <row r="198" spans="1:7" ht="34.799999999999997" x14ac:dyDescent="0.35">
      <c r="A198" s="39" t="s">
        <v>325</v>
      </c>
      <c r="B198" s="38" t="s">
        <v>326</v>
      </c>
      <c r="C198" s="38"/>
      <c r="D198" s="38"/>
      <c r="E198" s="163">
        <f t="shared" si="73"/>
        <v>5000</v>
      </c>
      <c r="F198" s="163">
        <f t="shared" si="73"/>
        <v>5000</v>
      </c>
      <c r="G198" s="82"/>
    </row>
    <row r="199" spans="1:7" x14ac:dyDescent="0.35">
      <c r="A199" s="40" t="s">
        <v>266</v>
      </c>
      <c r="B199" s="41" t="s">
        <v>326</v>
      </c>
      <c r="C199" s="41" t="s">
        <v>267</v>
      </c>
      <c r="D199" s="41"/>
      <c r="E199" s="164">
        <f t="shared" si="73"/>
        <v>5000</v>
      </c>
      <c r="F199" s="164">
        <f t="shared" si="73"/>
        <v>5000</v>
      </c>
      <c r="G199" s="82"/>
    </row>
    <row r="200" spans="1:7" ht="36" x14ac:dyDescent="0.35">
      <c r="A200" s="42" t="s">
        <v>268</v>
      </c>
      <c r="B200" s="45" t="s">
        <v>326</v>
      </c>
      <c r="C200" s="43" t="s">
        <v>269</v>
      </c>
      <c r="D200" s="45"/>
      <c r="E200" s="164">
        <f t="shared" si="73"/>
        <v>5000</v>
      </c>
      <c r="F200" s="164">
        <f t="shared" si="73"/>
        <v>5000</v>
      </c>
      <c r="G200" s="82"/>
    </row>
    <row r="201" spans="1:7" ht="36" x14ac:dyDescent="0.35">
      <c r="A201" s="44" t="s">
        <v>260</v>
      </c>
      <c r="B201" s="45" t="s">
        <v>326</v>
      </c>
      <c r="C201" s="45" t="s">
        <v>270</v>
      </c>
      <c r="D201" s="45"/>
      <c r="E201" s="164">
        <f t="shared" si="73"/>
        <v>5000</v>
      </c>
      <c r="F201" s="164">
        <f t="shared" si="73"/>
        <v>5000</v>
      </c>
      <c r="G201" s="82"/>
    </row>
    <row r="202" spans="1:7" x14ac:dyDescent="0.35">
      <c r="A202" s="44" t="s">
        <v>261</v>
      </c>
      <c r="B202" s="45" t="s">
        <v>326</v>
      </c>
      <c r="C202" s="45" t="s">
        <v>327</v>
      </c>
      <c r="D202" s="45" t="s">
        <v>16</v>
      </c>
      <c r="E202" s="164">
        <f t="shared" si="73"/>
        <v>5000</v>
      </c>
      <c r="F202" s="164">
        <f t="shared" si="73"/>
        <v>5000</v>
      </c>
      <c r="G202" s="82"/>
    </row>
    <row r="203" spans="1:7" x14ac:dyDescent="0.35">
      <c r="A203" s="44" t="s">
        <v>328</v>
      </c>
      <c r="B203" s="45" t="s">
        <v>326</v>
      </c>
      <c r="C203" s="45" t="s">
        <v>327</v>
      </c>
      <c r="D203" s="45" t="s">
        <v>329</v>
      </c>
      <c r="E203" s="164">
        <f t="shared" si="73"/>
        <v>5000</v>
      </c>
      <c r="F203" s="164">
        <f t="shared" si="73"/>
        <v>5000</v>
      </c>
      <c r="G203" s="82"/>
    </row>
    <row r="204" spans="1:7" x14ac:dyDescent="0.35">
      <c r="A204" s="44" t="s">
        <v>261</v>
      </c>
      <c r="B204" s="45" t="s">
        <v>326</v>
      </c>
      <c r="C204" s="45" t="s">
        <v>327</v>
      </c>
      <c r="D204" s="45" t="s">
        <v>262</v>
      </c>
      <c r="E204" s="164">
        <v>5000</v>
      </c>
      <c r="F204" s="164">
        <v>5000</v>
      </c>
      <c r="G204" s="82"/>
    </row>
    <row r="205" spans="1:7" ht="52.2" x14ac:dyDescent="0.35">
      <c r="A205" s="39" t="s">
        <v>415</v>
      </c>
      <c r="B205" s="38" t="s">
        <v>330</v>
      </c>
      <c r="C205" s="38"/>
      <c r="D205" s="38"/>
      <c r="E205" s="163">
        <f t="shared" ref="E205:F211" si="74">E206</f>
        <v>0</v>
      </c>
      <c r="F205" s="163">
        <f t="shared" si="74"/>
        <v>0</v>
      </c>
      <c r="G205" s="82"/>
    </row>
    <row r="206" spans="1:7" x14ac:dyDescent="0.35">
      <c r="A206" s="39" t="s">
        <v>331</v>
      </c>
      <c r="B206" s="38" t="s">
        <v>332</v>
      </c>
      <c r="C206" s="38"/>
      <c r="D206" s="38"/>
      <c r="E206" s="163">
        <f t="shared" si="74"/>
        <v>0</v>
      </c>
      <c r="F206" s="163">
        <f t="shared" si="74"/>
        <v>0</v>
      </c>
      <c r="G206" s="82"/>
    </row>
    <row r="207" spans="1:7" x14ac:dyDescent="0.35">
      <c r="A207" s="40" t="s">
        <v>266</v>
      </c>
      <c r="B207" s="41" t="s">
        <v>332</v>
      </c>
      <c r="C207" s="41" t="s">
        <v>267</v>
      </c>
      <c r="D207" s="41"/>
      <c r="E207" s="165">
        <f t="shared" si="74"/>
        <v>0</v>
      </c>
      <c r="F207" s="165">
        <f t="shared" si="74"/>
        <v>0</v>
      </c>
      <c r="G207" s="82"/>
    </row>
    <row r="208" spans="1:7" ht="36" x14ac:dyDescent="0.35">
      <c r="A208" s="42" t="s">
        <v>268</v>
      </c>
      <c r="B208" s="43" t="s">
        <v>332</v>
      </c>
      <c r="C208" s="43" t="s">
        <v>269</v>
      </c>
      <c r="D208" s="43"/>
      <c r="E208" s="166">
        <f t="shared" si="74"/>
        <v>0</v>
      </c>
      <c r="F208" s="166">
        <f t="shared" si="74"/>
        <v>0</v>
      </c>
      <c r="G208" s="82"/>
    </row>
    <row r="209" spans="1:7" ht="36" x14ac:dyDescent="0.35">
      <c r="A209" s="44" t="s">
        <v>260</v>
      </c>
      <c r="B209" s="45" t="s">
        <v>332</v>
      </c>
      <c r="C209" s="45" t="s">
        <v>270</v>
      </c>
      <c r="D209" s="45"/>
      <c r="E209" s="164">
        <f t="shared" si="74"/>
        <v>0</v>
      </c>
      <c r="F209" s="164">
        <f t="shared" si="74"/>
        <v>0</v>
      </c>
      <c r="G209" s="82"/>
    </row>
    <row r="210" spans="1:7" x14ac:dyDescent="0.35">
      <c r="A210" s="44" t="s">
        <v>333</v>
      </c>
      <c r="B210" s="45" t="s">
        <v>332</v>
      </c>
      <c r="C210" s="45" t="s">
        <v>334</v>
      </c>
      <c r="D210" s="45" t="s">
        <v>16</v>
      </c>
      <c r="E210" s="164">
        <f t="shared" si="74"/>
        <v>0</v>
      </c>
      <c r="F210" s="164">
        <f t="shared" si="74"/>
        <v>0</v>
      </c>
      <c r="G210" s="82"/>
    </row>
    <row r="211" spans="1:7" x14ac:dyDescent="0.35">
      <c r="A211" s="44" t="s">
        <v>335</v>
      </c>
      <c r="B211" s="45" t="s">
        <v>332</v>
      </c>
      <c r="C211" s="45" t="s">
        <v>334</v>
      </c>
      <c r="D211" s="45" t="s">
        <v>129</v>
      </c>
      <c r="E211" s="164">
        <f t="shared" si="74"/>
        <v>0</v>
      </c>
      <c r="F211" s="164">
        <f t="shared" si="74"/>
        <v>0</v>
      </c>
      <c r="G211" s="82"/>
    </row>
    <row r="212" spans="1:7" ht="18.600000000000001" thickBot="1" x14ac:dyDescent="0.4">
      <c r="A212" s="54" t="s">
        <v>333</v>
      </c>
      <c r="B212" s="55" t="s">
        <v>332</v>
      </c>
      <c r="C212" s="55" t="s">
        <v>334</v>
      </c>
      <c r="D212" s="55" t="s">
        <v>74</v>
      </c>
      <c r="E212" s="164">
        <v>0</v>
      </c>
      <c r="F212" s="164">
        <v>0</v>
      </c>
      <c r="G212" s="82"/>
    </row>
  </sheetData>
  <mergeCells count="2">
    <mergeCell ref="A4:F4"/>
    <mergeCell ref="A2:F2"/>
  </mergeCells>
  <pageMargins left="0.70866141732283472" right="0.70866141732283472" top="0.74803149606299213" bottom="0.74803149606299213" header="0.31496062992125984" footer="0.31496062992125984"/>
  <pageSetup paperSize="9" scale="51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</vt:i4>
      </vt:variant>
    </vt:vector>
  </HeadingPairs>
  <TitlesOfParts>
    <vt:vector size="16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расчет</vt:lpstr>
      <vt:lpstr>'3'!sub_202499910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2023-06-21T05:38:35Z</cp:lastPrinted>
  <dcterms:created xsi:type="dcterms:W3CDTF">1996-10-08T23:32:33Z</dcterms:created>
  <dcterms:modified xsi:type="dcterms:W3CDTF">2023-06-30T07:24:45Z</dcterms:modified>
</cp:coreProperties>
</file>